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D:\Backup16032020\Laborales\Informes_por_ley\austeridad\2021\"/>
    </mc:Choice>
  </mc:AlternateContent>
  <xr:revisionPtr revIDLastSave="0" documentId="8_{E6045A18-A384-4242-8525-5EFBAFF3D26F}" xr6:coauthVersionLast="47" xr6:coauthVersionMax="47" xr10:uidLastSave="{00000000-0000-0000-0000-000000000000}"/>
  <bookViews>
    <workbookView xWindow="-120" yWindow="-120" windowWidth="29040" windowHeight="15840" activeTab="1" xr2:uid="{00000000-000D-0000-FFFF-FFFF00000000}"/>
  </bookViews>
  <sheets>
    <sheet name="trimestre1 " sheetId="3" r:id="rId1"/>
    <sheet name="trimestre2" sheetId="1" r:id="rId2"/>
    <sheet name="trimestre3" sheetId="4" r:id="rId3"/>
    <sheet name="trimestre4" sheetId="5" r:id="rId4"/>
    <sheet name="TOTAL AHORRADO" sheetId="6" r:id="rId5"/>
    <sheet name="sin cambios" sheetId="7" r:id="rId6"/>
  </sheets>
  <definedNames>
    <definedName name="_xlnm.Print_Area" localSheetId="0">'trimestre1 '!$A$1:$J$18</definedName>
    <definedName name="_xlnm.Print_Area" localSheetId="1">trimestre2!#REF!</definedName>
    <definedName name="_xlnm.Print_Area" localSheetId="2">trimestre3!$A$1:$J$18</definedName>
    <definedName name="_xlnm.Print_Area" localSheetId="3">trimestre4!$A$1:$K$17</definedName>
    <definedName name="_xlnm.Print_Titles" localSheetId="0">'trimestre1 '!$1:$2</definedName>
    <definedName name="_xlnm.Print_Titles" localSheetId="1">trimestre2!#REF!</definedName>
    <definedName name="_xlnm.Print_Titles" localSheetId="2">trimestre3!$1:$2</definedName>
    <definedName name="_xlnm.Print_Titles" localSheetId="3">trimestre4!$1:$2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H13" i="1"/>
  <c r="H13" i="3"/>
  <c r="G13" i="3"/>
  <c r="H12" i="1"/>
  <c r="H10" i="1"/>
  <c r="G10" i="1"/>
  <c r="G9" i="1"/>
  <c r="H9" i="1"/>
  <c r="H15" i="3"/>
  <c r="H7" i="3" l="1"/>
  <c r="H7" i="1" s="1"/>
  <c r="H8" i="3"/>
  <c r="G7" i="3"/>
  <c r="G7" i="1" s="1"/>
  <c r="H5" i="3"/>
  <c r="H5" i="1"/>
  <c r="G8" i="1"/>
  <c r="G5" i="1"/>
  <c r="I5" i="1" l="1"/>
  <c r="I6" i="1"/>
  <c r="I7" i="1"/>
  <c r="I8" i="1"/>
  <c r="I9" i="1"/>
  <c r="I10" i="1"/>
  <c r="I11" i="1"/>
  <c r="I12" i="1"/>
  <c r="I13" i="1"/>
  <c r="I14" i="1"/>
  <c r="G15" i="1" l="1"/>
  <c r="H15" i="1"/>
  <c r="G15" i="3"/>
  <c r="G5" i="3"/>
  <c r="H15" i="5"/>
  <c r="H13" i="5"/>
  <c r="H12" i="5"/>
  <c r="H8" i="5"/>
  <c r="G16" i="4"/>
  <c r="H15" i="4"/>
  <c r="H13" i="4"/>
  <c r="H12" i="4"/>
  <c r="H16" i="3"/>
  <c r="I15" i="1" l="1"/>
  <c r="I16" i="1" s="1"/>
  <c r="I14" i="5"/>
  <c r="I15" i="5"/>
  <c r="I12" i="5"/>
  <c r="I6" i="5"/>
  <c r="I7" i="5"/>
  <c r="I9" i="5"/>
  <c r="I10" i="5"/>
  <c r="I11" i="5"/>
  <c r="I5" i="5"/>
  <c r="I15" i="4"/>
  <c r="I5" i="4"/>
  <c r="I6" i="4"/>
  <c r="I7" i="4"/>
  <c r="I8" i="4"/>
  <c r="I9" i="4"/>
  <c r="I10" i="4"/>
  <c r="I11" i="4"/>
  <c r="I14" i="4"/>
  <c r="I13" i="4"/>
  <c r="H16" i="4"/>
  <c r="G16" i="1" l="1"/>
  <c r="H16" i="1"/>
  <c r="I12" i="4"/>
  <c r="I16" i="4" s="1"/>
  <c r="C4" i="6"/>
  <c r="I13" i="5"/>
  <c r="G16" i="5"/>
  <c r="H16" i="5"/>
  <c r="I8" i="5"/>
  <c r="J6" i="7"/>
  <c r="I16" i="5" l="1"/>
  <c r="I56" i="7"/>
  <c r="I5" i="3" l="1"/>
  <c r="I6" i="3" l="1"/>
  <c r="I7" i="3"/>
  <c r="I8" i="3"/>
  <c r="I9" i="3"/>
  <c r="I10" i="3"/>
  <c r="I11" i="3"/>
  <c r="I12" i="3"/>
  <c r="I13" i="3"/>
  <c r="I14" i="3"/>
  <c r="I15" i="3"/>
  <c r="G16" i="3" l="1"/>
  <c r="I16" i="3" l="1"/>
  <c r="A4" i="6" s="1"/>
  <c r="I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tc={A8859BA5-A44F-425B-8E71-F2136FF34341}</author>
    <author>Beatriz Adriana Escobar Gonzalez</author>
    <author>tc={A199350A-24A8-4706-B1C6-6ABAEAC6B16E}</author>
  </authors>
  <commentList>
    <comment ref="B5" authorId="0" shapeId="0" xr:uid="{A8859BA5-A44F-425B-8E71-F2136FF34341}">
      <text>
        <t>[Comentario encadenado]
Su versión de Excel le permite leer este comentario encadenado; sin embargo, las ediciones que se apliquen se quitarán si el archivo se abre en una versión más reciente de Excel. Más información: https://go.microsoft.com/fwlink/?linkid=870924
Comentario:
    ctas 5101-510103+5103+5104+5107</t>
      </text>
    </comment>
    <comment ref="B6" authorId="1" shapeId="0" xr:uid="{446680B8-92A4-4661-B96F-2D9B6063A03F}">
      <text>
        <r>
          <rPr>
            <b/>
            <sz val="9"/>
            <color indexed="81"/>
            <rFont val="Tahoma"/>
            <charset val="1"/>
          </rPr>
          <t>Beatriz Adriana Escobar Gonzalez:</t>
        </r>
        <r>
          <rPr>
            <sz val="9"/>
            <color indexed="81"/>
            <rFont val="Tahoma"/>
            <charset val="1"/>
          </rPr>
          <t xml:space="preserve">
510103</t>
        </r>
      </text>
    </comment>
    <comment ref="B7" authorId="1" shapeId="0" xr:uid="{D747EEE0-6C25-44A1-9EFF-E79CAC3F76F7}">
      <text>
        <r>
          <rPr>
            <b/>
            <sz val="9"/>
            <color indexed="81"/>
            <rFont val="Tahoma"/>
            <charset val="1"/>
          </rPr>
          <t>Beatriz Adriana Escobar Gonzalez:</t>
        </r>
        <r>
          <rPr>
            <sz val="9"/>
            <color indexed="81"/>
            <rFont val="Tahoma"/>
            <charset val="1"/>
          </rPr>
          <t xml:space="preserve">
72080221+72210217</t>
        </r>
      </text>
    </comment>
    <comment ref="B8" authorId="2" shapeId="0" xr:uid="{A199350A-24A8-4706-B1C6-6ABAEAC6B16E}">
      <text>
        <t>[Comentario encadenado]
Su versión de Excel le permite leer este comentario encadenado; sin embargo, las ediciones que se apliquen se quitarán si el archivo se abre en una versión más reciente de Excel. Más información: https://go.microsoft.com/fwlink/?linkid=870924
Comentario:
    51119+72080229</t>
      </text>
    </comment>
    <comment ref="B9" authorId="1" shapeId="0" xr:uid="{9FAF599B-796B-47AB-B521-29C582B4D633}">
      <text>
        <r>
          <rPr>
            <b/>
            <sz val="9"/>
            <color indexed="81"/>
            <rFont val="Tahoma"/>
            <charset val="1"/>
          </rPr>
          <t>Beatriz Adriana Escobar Gonzalez:</t>
        </r>
        <r>
          <rPr>
            <sz val="9"/>
            <color indexed="81"/>
            <rFont val="Tahoma"/>
            <charset val="1"/>
          </rPr>
          <t xml:space="preserve">
72080247</t>
        </r>
      </text>
    </comment>
    <comment ref="B10" authorId="1" shapeId="0" xr:uid="{05D1B083-3271-4E48-9EC0-1F0C2265A494}">
      <text>
        <r>
          <rPr>
            <b/>
            <sz val="9"/>
            <color indexed="81"/>
            <rFont val="Tahoma"/>
            <charset val="1"/>
          </rPr>
          <t>Beatriz Adriana Escobar Gonzalez:</t>
        </r>
        <r>
          <rPr>
            <sz val="9"/>
            <color indexed="81"/>
            <rFont val="Tahoma"/>
            <charset val="1"/>
          </rPr>
          <t xml:space="preserve">
72080238</t>
        </r>
      </text>
    </comment>
    <comment ref="B11" authorId="1" shapeId="0" xr:uid="{0D01D05E-6125-4414-8F0B-32D20390CDE3}">
      <text>
        <r>
          <rPr>
            <b/>
            <sz val="9"/>
            <color indexed="81"/>
            <rFont val="Tahoma"/>
            <charset val="1"/>
          </rPr>
          <t>Beatriz Adriana Escobar Gonzalez:</t>
        </r>
        <r>
          <rPr>
            <sz val="9"/>
            <color indexed="81"/>
            <rFont val="Tahoma"/>
            <charset val="1"/>
          </rPr>
          <t xml:space="preserve">
51114601</t>
        </r>
      </text>
    </comment>
    <comment ref="B12" authorId="1" shapeId="0" xr:uid="{23E2F084-2BFD-4F14-901A-28E9209115AD}">
      <text>
        <r>
          <rPr>
            <b/>
            <sz val="9"/>
            <color indexed="81"/>
            <rFont val="Tahoma"/>
            <charset val="1"/>
          </rPr>
          <t>Beatriz Adriana Escobar Gonzalez:</t>
        </r>
        <r>
          <rPr>
            <sz val="9"/>
            <color indexed="81"/>
            <rFont val="Tahoma"/>
            <charset val="1"/>
          </rPr>
          <t xml:space="preserve">
72080230+51112001</t>
        </r>
      </text>
    </comment>
    <comment ref="B13" authorId="1" shapeId="0" xr:uid="{B08F5EC5-5D8C-43BC-B91D-DCBDD6C0600F}">
      <text>
        <r>
          <rPr>
            <b/>
            <sz val="9"/>
            <color indexed="81"/>
            <rFont val="Tahoma"/>
            <charset val="1"/>
          </rPr>
          <t>Beatriz Adriana Escobar Gonzalez:</t>
        </r>
        <r>
          <rPr>
            <sz val="9"/>
            <color indexed="81"/>
            <rFont val="Tahoma"/>
            <charset val="1"/>
          </rPr>
          <t xml:space="preserve">
51111401+72080224+51111703
</t>
        </r>
      </text>
    </comment>
    <comment ref="B14" authorId="1" shapeId="0" xr:uid="{C4D304F4-407B-4C8C-82E9-4608C7096275}">
      <text>
        <r>
          <rPr>
            <b/>
            <sz val="9"/>
            <color indexed="81"/>
            <rFont val="Tahoma"/>
            <charset val="1"/>
          </rPr>
          <t>Beatriz Adriana Escobar Gonzalez:</t>
        </r>
        <r>
          <rPr>
            <sz val="9"/>
            <color indexed="81"/>
            <rFont val="Tahoma"/>
            <charset val="1"/>
          </rPr>
          <t xml:space="preserve">
51112103
</t>
        </r>
      </text>
    </comment>
    <comment ref="B15" authorId="1" shapeId="0" xr:uid="{04054948-9FB6-4A44-A084-DB8EAB9AA312}">
      <text>
        <r>
          <rPr>
            <b/>
            <sz val="9"/>
            <color indexed="81"/>
            <rFont val="Tahoma"/>
            <charset val="1"/>
          </rPr>
          <t>Beatriz Adriana Escobar Gonzalez:</t>
        </r>
        <r>
          <rPr>
            <sz val="9"/>
            <color indexed="81"/>
            <rFont val="Tahoma"/>
            <charset val="1"/>
          </rPr>
          <t xml:space="preserve">
51111701+51111702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Jenifer Betancur Castañeda</author>
  </authors>
  <commentList>
    <comment ref="B5" authorId="0" shapeId="0" xr:uid="{26266A91-D9C7-47BD-BB16-67ED9F58A3A4}">
      <text>
        <r>
          <rPr>
            <b/>
            <sz val="9"/>
            <color indexed="81"/>
            <rFont val="Tahoma"/>
            <family val="2"/>
          </rPr>
          <t>Jenifer Betancur Castañeda:</t>
        </r>
        <r>
          <rPr>
            <sz val="9"/>
            <color indexed="81"/>
            <rFont val="Tahoma"/>
            <family val="2"/>
          </rPr>
          <t xml:space="preserve">
Ver cuenta 5101(menos 510103)+5103+5104+5107
</t>
        </r>
      </text>
    </comment>
    <comment ref="B6" authorId="0" shapeId="0" xr:uid="{069502FB-030D-4E10-BFA2-08E4F931308F}">
      <text>
        <r>
          <rPr>
            <b/>
            <sz val="9"/>
            <color indexed="81"/>
            <rFont val="Tahoma"/>
            <family val="2"/>
          </rPr>
          <t>Jenifer Betancur Castañeda:</t>
        </r>
        <r>
          <rPr>
            <sz val="9"/>
            <color indexed="81"/>
            <rFont val="Tahoma"/>
            <family val="2"/>
          </rPr>
          <t xml:space="preserve">
Ver cuenta 510103</t>
        </r>
      </text>
    </comment>
    <comment ref="B7" authorId="0" shapeId="0" xr:uid="{CB5A6838-161C-46AF-869E-965D3E3F916A}">
      <text>
        <r>
          <rPr>
            <b/>
            <sz val="9"/>
            <color indexed="81"/>
            <rFont val="Tahoma"/>
            <family val="2"/>
          </rPr>
          <t>Jenifer Betancur Castañeda:</t>
        </r>
        <r>
          <rPr>
            <sz val="9"/>
            <color indexed="81"/>
            <rFont val="Tahoma"/>
            <family val="2"/>
          </rPr>
          <t xml:space="preserve">
Ver cuenta 72080221+72210217
</t>
        </r>
      </text>
    </comment>
    <comment ref="B8" authorId="0" shapeId="0" xr:uid="{69E5045F-E953-4A7C-84D7-A30F67E9F915}">
      <text>
        <r>
          <rPr>
            <b/>
            <sz val="9"/>
            <color indexed="81"/>
            <rFont val="Tahoma"/>
            <family val="2"/>
          </rPr>
          <t>Jenifer Betancur Castañeda:</t>
        </r>
        <r>
          <rPr>
            <sz val="9"/>
            <color indexed="81"/>
            <rFont val="Tahoma"/>
            <family val="2"/>
          </rPr>
          <t xml:space="preserve">
Ver cuenta 511119+72080229
</t>
        </r>
      </text>
    </comment>
    <comment ref="B9" authorId="0" shapeId="0" xr:uid="{C1979907-D10C-4E34-A38E-FEE6801B37B6}">
      <text>
        <r>
          <rPr>
            <b/>
            <sz val="9"/>
            <color indexed="81"/>
            <rFont val="Tahoma"/>
            <family val="2"/>
          </rPr>
          <t>Jenifer Betancur Castañeda:</t>
        </r>
        <r>
          <rPr>
            <sz val="9"/>
            <color indexed="81"/>
            <rFont val="Tahoma"/>
            <family val="2"/>
          </rPr>
          <t xml:space="preserve">
Ver cuenta 72080247
</t>
        </r>
      </text>
    </comment>
    <comment ref="B10" authorId="0" shapeId="0" xr:uid="{8EB57613-9C97-438A-871A-8DE57DFE2E2B}">
      <text>
        <r>
          <rPr>
            <b/>
            <sz val="9"/>
            <color indexed="81"/>
            <rFont val="Tahoma"/>
            <family val="2"/>
          </rPr>
          <t>Jenifer Betancur Castañeda:</t>
        </r>
        <r>
          <rPr>
            <sz val="9"/>
            <color indexed="81"/>
            <rFont val="Tahoma"/>
            <family val="2"/>
          </rPr>
          <t xml:space="preserve">
Ver cuenta 72080238
</t>
        </r>
      </text>
    </comment>
    <comment ref="B11" authorId="0" shapeId="0" xr:uid="{D4AB8222-C6D8-44C0-A820-8FECBB73717D}">
      <text>
        <r>
          <rPr>
            <b/>
            <sz val="9"/>
            <color indexed="81"/>
            <rFont val="Tahoma"/>
            <family val="2"/>
          </rPr>
          <t>Jenifer Betancur Castañeda:</t>
        </r>
        <r>
          <rPr>
            <sz val="9"/>
            <color indexed="81"/>
            <rFont val="Tahoma"/>
            <family val="2"/>
          </rPr>
          <t xml:space="preserve">
Ver cuenta 51114601
</t>
        </r>
      </text>
    </comment>
    <comment ref="B12" authorId="0" shapeId="0" xr:uid="{1BC089AD-23B2-42E4-8737-4254ACD40C99}">
      <text>
        <r>
          <rPr>
            <b/>
            <sz val="9"/>
            <color indexed="81"/>
            <rFont val="Tahoma"/>
            <family val="2"/>
          </rPr>
          <t>Jenifer Betancur Castañeda:</t>
        </r>
        <r>
          <rPr>
            <sz val="9"/>
            <color indexed="81"/>
            <rFont val="Tahoma"/>
            <family val="2"/>
          </rPr>
          <t xml:space="preserve">
Ver cuenta 72080230
</t>
        </r>
      </text>
    </comment>
    <comment ref="B13" authorId="0" shapeId="0" xr:uid="{7C1FF558-EF16-4DAE-8B4B-AC3547043B79}">
      <text>
        <r>
          <rPr>
            <b/>
            <sz val="9"/>
            <color indexed="81"/>
            <rFont val="Tahoma"/>
            <family val="2"/>
          </rPr>
          <t>Jenifer Betancur Castañeda:</t>
        </r>
        <r>
          <rPr>
            <sz val="9"/>
            <color indexed="81"/>
            <rFont val="Tahoma"/>
            <family val="2"/>
          </rPr>
          <t xml:space="preserve">
Ver cuenta 51111401+51111703
</t>
        </r>
      </text>
    </comment>
    <comment ref="B14" authorId="0" shapeId="0" xr:uid="{9166C5CD-783C-4D7D-A2E5-29B02B8B47A1}">
      <text>
        <r>
          <rPr>
            <b/>
            <sz val="9"/>
            <color indexed="81"/>
            <rFont val="Tahoma"/>
            <family val="2"/>
          </rPr>
          <t>Jenifer Betancur Castañeda:</t>
        </r>
        <r>
          <rPr>
            <sz val="9"/>
            <color indexed="81"/>
            <rFont val="Tahoma"/>
            <family val="2"/>
          </rPr>
          <t xml:space="preserve">
Ver cuenta 51112103
</t>
        </r>
      </text>
    </comment>
    <comment ref="B15" authorId="0" shapeId="0" xr:uid="{3CAFBF86-7E69-4416-862C-F7865149BFDB}">
      <text>
        <r>
          <rPr>
            <b/>
            <sz val="9"/>
            <color indexed="81"/>
            <rFont val="Tahoma"/>
            <family val="2"/>
          </rPr>
          <t>Jenifer Betancur Castañeda:</t>
        </r>
        <r>
          <rPr>
            <sz val="9"/>
            <color indexed="81"/>
            <rFont val="Tahoma"/>
            <family val="2"/>
          </rPr>
          <t xml:space="preserve">
Ver cuenta 5111701+51111702
</t>
        </r>
      </text>
    </comment>
  </commentList>
</comments>
</file>

<file path=xl/sharedStrings.xml><?xml version="1.0" encoding="utf-8"?>
<sst xmlns="http://schemas.openxmlformats.org/spreadsheetml/2006/main" count="504" uniqueCount="146">
  <si>
    <t>PLAN DE AUSTERIDAD EN EL GASTO 2021</t>
  </si>
  <si>
    <t>1. OBJETIVO</t>
  </si>
  <si>
    <t>Implementar y hacer seguimiento  al plan de austeridad y eficiencia en el gasto de la IUE.</t>
  </si>
  <si>
    <t>2. ALCANCE DEL PLAN</t>
  </si>
  <si>
    <t xml:space="preserve">El plan de austeridad y eficiencia en el gasto deberá ser acatada y aplicada por todos los servidores públicos de la Institución y personal externo que maneje los recursos institucionales. </t>
  </si>
  <si>
    <t>3. DESCRIPCIÓN PLAN DE AUSTERIDAD</t>
  </si>
  <si>
    <t xml:space="preserve">GASTO </t>
  </si>
  <si>
    <t>ACTIVIDADES A DESARROLLAR PARA EL PLAN</t>
  </si>
  <si>
    <t xml:space="preserve">RESPONSABLE DEL CUMPLIMIENTO </t>
  </si>
  <si>
    <t>FECHA DE SEGUIMIENTO</t>
  </si>
  <si>
    <t xml:space="preserve">RESPONSABLE DEL  SEGUIMIENTO </t>
  </si>
  <si>
    <t xml:space="preserve">SEGUIMIENTO </t>
  </si>
  <si>
    <t>VALOR AHORRADO</t>
  </si>
  <si>
    <t>EVIDENCIA</t>
  </si>
  <si>
    <t>Modificaciones a la planta de personal</t>
  </si>
  <si>
    <t>La planta de personal y la estructura administrativa solamente se podrá modificar previa aprobación del Consejo Directivo y soportado en estudios técnicos presentados por la rectoría que evidencien la necesidad de tal modificación.</t>
  </si>
  <si>
    <t>Rectoría</t>
  </si>
  <si>
    <t>Secretaría General - Control Interno</t>
  </si>
  <si>
    <t>Optimización de 4 cargos de profesionales especializados y 2 técnicos administrativos, los cuales no fueron provistos.</t>
  </si>
  <si>
    <t>CNT 305 BALANCE DE PRUEBA</t>
  </si>
  <si>
    <t>Racionalizar las horas extras del personal, ajustándolas a las estrictamente necesarias.</t>
  </si>
  <si>
    <t>Menores desplazamientos desde la rectoría y de los trámites institucionales, a causa de las vacaciones y la alternancia en el servicio</t>
  </si>
  <si>
    <t>Racionalizar la contratación de servicios personales y contratos de prestación de servicios, para realizar tareas específicas y solo cuando no exista personal de planta con disponibilidad y el perfil para su desarrollo.</t>
  </si>
  <si>
    <t xml:space="preserve">Mayor contratación en el proceso de extensión y proyección social y el Centro de Innovación y Desarrollo - CID </t>
  </si>
  <si>
    <t xml:space="preserve">Comisiones de servicios, tiquetes aéreos y viáticos </t>
  </si>
  <si>
    <t xml:space="preserve">Todos los viajes nacionales e internacionales de funcionarios, docentes, estudiantes y conferencistas, deberán hacerse en clase económica, salvo los debidamente justificados ante la Vicerrectoría Administrativa y Financiera. </t>
  </si>
  <si>
    <t>Vicerrectoría Administrativa y Financiera</t>
  </si>
  <si>
    <t>Menor movilidad del personal administrativo, docente, estudiantes y conferencistas por restricciones por el proceso de alternancia según el Covid 19</t>
  </si>
  <si>
    <t xml:space="preserve">Eventos y Capacitaciones </t>
  </si>
  <si>
    <t>En virtud de los principios de eficiencia, eficacia y economía se realizarán los eventos académicos, culturales, deportivos y recreativos que sean estrictamente necesarios para la Institución y privilegiar, en su organización y desarrollo, el uso de auditorios o espacios institucionales.</t>
  </si>
  <si>
    <t>Vicerrectorías - Direcciones</t>
  </si>
  <si>
    <t>Se inicia nuevamente con la participación en eventos académicos, culturales, deportivos y recreativos de los diferentes grupos adscritos.</t>
  </si>
  <si>
    <t>El proceso de capacitación de servidores públicos se ceñirá a los lineamientos señalados en el plan institucional de capacitación adoptado y las disposiciones normativas vigentes.</t>
  </si>
  <si>
    <t>Talento Humano</t>
  </si>
  <si>
    <t>El 100% de las capacitación fueron recibidas en forma virtual</t>
  </si>
  <si>
    <t>Uso del vehículo oficial</t>
  </si>
  <si>
    <t>Se hará por parte de la oficina de Servicios Generales un control adecuado sobre el uso de combustible.</t>
  </si>
  <si>
    <t>Servicios Generales</t>
  </si>
  <si>
    <t>Menor movilidad en horas no laborales por restricciones por el Covid 19</t>
  </si>
  <si>
    <t>Publicidad</t>
  </si>
  <si>
    <t>Todo gasto de publicidad que realice la Institución Universitaria de Envigado, deberá enmarcarse en el uso adecuado y eficiente de los recursos públicos destinados a la contratación, con el fin de evitar su uso excesivo, controlar el gasto público y garantizar la austeridad.</t>
  </si>
  <si>
    <t>Comunicaciones</t>
  </si>
  <si>
    <t>No se había dado inicio a la contratación de la presente vigencia</t>
  </si>
  <si>
    <t>Gastos de papelería y telefonía</t>
  </si>
  <si>
    <t>Reducir el consumo de papel, en lo posible, reutilizar y reciclar.</t>
  </si>
  <si>
    <t xml:space="preserve">Dependencias académicas y administrativas </t>
  </si>
  <si>
    <t>Desde el inicio de la vigencia se da la presencialidad del personal administrativo y docentes de tiempo completo de carrera.</t>
  </si>
  <si>
    <t>Suscripción a periódicos, revistas, publicaciones, bases de datos y membresías.</t>
  </si>
  <si>
    <t>Las suscripciones a periódicos, revistas, publicaciones, bases de datos y membresías se realizarán en desarrollo y cumplimiento de los objetivos misionales.</t>
  </si>
  <si>
    <t>Biblioteca - Facultades - Direcciones -ORI</t>
  </si>
  <si>
    <t>Optimización de la contratación, desafiliación de algunas redes y membrecías innecesarias.</t>
  </si>
  <si>
    <t>Servicios públicos y medio ambiente</t>
  </si>
  <si>
    <t>Hacer seguimiento mensual al consumo de energía eléctrica y agua. Analizar el comportamiento y tomar las medidas necesarias cuando se requiera.</t>
  </si>
  <si>
    <t>Debido a los efectos causados por la entrada de la emergencia sanitaria Covid 19, no hubo presencialiadad del 100% de los estudiantes y el 50% de los funcionarios</t>
  </si>
  <si>
    <t>Total ahorro</t>
  </si>
  <si>
    <r>
      <t xml:space="preserve">4. REVISIÓN DEL PLAN: </t>
    </r>
    <r>
      <rPr>
        <sz val="12"/>
        <color indexed="8"/>
        <rFont val="Arial Narrow"/>
        <family val="2"/>
      </rPr>
      <t>La revisión del plan se realizará el mes siguiente al cierre del I, II, III y IV Trimestre, con el diligenciamiento por parte del responsable del plan con las respectivas evidencias.</t>
    </r>
  </si>
  <si>
    <t>08/15/2021</t>
  </si>
  <si>
    <t>Presencialidad 100% del servicio y participación de la rectora en eventos administrativo y académicos,</t>
  </si>
  <si>
    <t>Se inicia nuevamente con la participación en eventos académicos del personal administrativo y docente de la institución</t>
  </si>
  <si>
    <t>Se inicia con la ejecución de la contratación de publicidad.</t>
  </si>
  <si>
    <t>Mayor demanda en la conectividad de la población universitaria</t>
  </si>
  <si>
    <t>Debido a los efectos causados por la emergencia sanitaria Covid 19, no hubo presencialiadad del 100% de los estudiantes y el 50% de los funcionarios.</t>
  </si>
  <si>
    <r>
      <t xml:space="preserve">4. REVISIÓN DEL PLAN: </t>
    </r>
    <r>
      <rPr>
        <sz val="11"/>
        <color indexed="8"/>
        <rFont val="Arial Narrow"/>
        <family val="2"/>
      </rPr>
      <t>La revisión del plan se realizará el mes siguiente al cierre del I, II, III y IV Trimestre, con el diligenciamiento por parte del responsable del plan con las respectivas evidencias.</t>
    </r>
  </si>
  <si>
    <t xml:space="preserve">  </t>
  </si>
  <si>
    <t>TOTAL AHORRADO COMPARATIVO 2020/2021 AUSTERIDAD DEL GASTO</t>
  </si>
  <si>
    <t>TRIMESTRE 1</t>
  </si>
  <si>
    <t>TRIMESTRE 2</t>
  </si>
  <si>
    <t>TRIMESTRE 3</t>
  </si>
  <si>
    <t>TRIMESTRE 4</t>
  </si>
  <si>
    <t xml:space="preserve">TOTAL AHORRADO </t>
  </si>
  <si>
    <t>2020/2021</t>
  </si>
  <si>
    <t xml:space="preserve">Análisis intermedio.   </t>
  </si>
  <si>
    <t xml:space="preserve">Las directirces impartidas desde la alta dirección, adicional a lo atipico de la operatividad por efecto de la pandemia y ya con el efecto de bases 2021/2020 comparables en cuanto a la composición del gasto de funcionamieno de nomina, nos permite obtener los resultados esperados en esta vigencia en cuanto a la aplicación de la política de austeridad del gasto público.  </t>
  </si>
  <si>
    <t>PLAN DE AUSTERIDAD EN EL GASTO 2019</t>
  </si>
  <si>
    <t>a) La planta de personal y la estructura administrativa solamente se podrá modificar previa aprobación del Consejo Directivo y soportado en estudios técnicos presentados por la rectoría que evidencien la necesidad de tal modificación.</t>
  </si>
  <si>
    <t>La variación corresponde al incremento salarial del 5,12% y el aumento de número de docentes de tiempo completo ocasionales y vinculación de personal según lo ordenado en el Acuerdo del Consejo Directivo No.04-2019</t>
  </si>
  <si>
    <t>Nómina Plataforma G+</t>
  </si>
  <si>
    <t>b) Racionalizar las horas extras del personal, ajustándolas a las estrictamente necesarias.</t>
  </si>
  <si>
    <t>Las horas extras corresponden únicamente al conductor de la Institución y está ligado al incremento salarial y a las visitas de pares académicos para el programa de Trabajo Social</t>
  </si>
  <si>
    <t>c) Las vacaciones no deben ser acumuladas ni interrumpidas, salvo en casos estrictamente necesarios por la necesidad del servicio, en todo caso no podrán ser compensadas en dinero.</t>
  </si>
  <si>
    <t>Institucionalmente las vacaciones son colectivas en el mes de diciembre</t>
  </si>
  <si>
    <t>d) Racionalizar la contratación de servicios personales y contratos de prestación de servicios, para realizar tareas específicas y solo cuando no exista personal de planta con disponibilidad y el perfil para su desarrollo.</t>
  </si>
  <si>
    <t>Originado en la reestructuración administrativa realizada en marzo de 2019, huvo nombramiento y posesión de personal en algunas áreas, lo que ocasionó la disminución en la contratación de prestación de servicios.</t>
  </si>
  <si>
    <t>e) La contratación de docentes ocasionales, se hará previo análisis y justificación de los Consejos de Facultad plasmado en acta.</t>
  </si>
  <si>
    <t>Rectoría-Facultades-Talento Humano</t>
  </si>
  <si>
    <t>Semestralmente los docentes ocasionales son justificados y aprobados por los Consejos de Facultad</t>
  </si>
  <si>
    <t>f) El plan de trabajo de los docentes se concertará y ejecutará de conformidad con los lineamientos institucionales en desarrollo de los objetivos misionales.</t>
  </si>
  <si>
    <t>Unidades académicas</t>
  </si>
  <si>
    <t>El plan de trabajo de los docentes es concertado con el respectivo decano y enviado a la oficina de Talento Humano para lo de su competencia, de conformidad con los lineamientos institucionales.</t>
  </si>
  <si>
    <t xml:space="preserve">g) La contratación de los docentes catedráticos se realizará con base en los grupos que cuenten con el número mínimo de estudiantes matriculados para su apertura. En caso de alguna situación excepcional deberá ser analizada y aprobada previamente por la Vicerrectoría de Docencia y luego la Vicerrectoría Administrativa y Financiera. </t>
  </si>
  <si>
    <t>Unidades académicas - Vicerrectorías</t>
  </si>
  <si>
    <t>Se tienen en cuenta para la contratación de catedráticos los lineamientos institucionales y las necesidades propias de cada programa, aprobados por el Consejo de Facultad.</t>
  </si>
  <si>
    <t xml:space="preserve">h) La vinculación de docentes catedráticos se realizará, en lo posible, antes del día 15 de cada mes; lo anterior por efectos en la seguridad social. </t>
  </si>
  <si>
    <t>Se da cumpliento en la medida de lo posible, pueden presentarse excepciones a nivel de posgrados y extensión o por renuncia o cambio de un docente.</t>
  </si>
  <si>
    <t xml:space="preserve">a) Todos los viajes nacionales e internacionales de funcionarios, docentes, estudiantes y conferencistas, deberán hacerse en clase económica, salvo los debidamente justificados ante la Vicerrectoría Administrativa y Financiera. </t>
  </si>
  <si>
    <t>Dadas las circunstancias de la emergencia sanitaria decretadas por el Gobierno Nacional como consecuencia del COVID-19, la movilidad entrante y saliente se suspendió.</t>
  </si>
  <si>
    <t>b) En la medida de lo posible se utilizarán mecanismos basados en las Tecnologías de la Información y las Comunicaciones, para realizar actividades que no requieran el desplazamiento de los empleados a fin de reducir gastos generados por concepto de viáticos y/o gastos de viaje.</t>
  </si>
  <si>
    <t>A raíz de de la emergencia sanitaria decretada por el Gobierno Nacional como consecuencia del COVID-19, la institución implementó mecanismos tecnológicos en cada una de sus actividades evitando de esta manera incurrir en gastos de desplazamientos. Si se requiere asignación de viáticos se tiene en cuenta lo establecido por el Decreto Nacional</t>
  </si>
  <si>
    <t>c) Cuando docentes catedráticos requieran de viáticos para participar en eventos académicos, artísticos, culturales o deportivos en representación de la Institución Universitaria de Envigado, estos serán liquidados tomando como base de liquidación el salario vigente para los docentes ocasionales de tiempo completo de acuerdo con el nivel de estudios.</t>
  </si>
  <si>
    <t>d) Cuando para el cumplimiento de las tareas asignadas no se requiera pernoctar en el lugar de la comisión, se reconocerá hasta el cincuenta por ciento (50%) del valor fijado</t>
  </si>
  <si>
    <t>e) Cuando la totalidad de los gastos para manutención, alojamiento y transporte que genere la comisión de servicios sean asumidos por otro organismo o entidad, no habrá lugar al pago de viáticos y gastos de transporte.</t>
  </si>
  <si>
    <t xml:space="preserve">f) Si los gastos que genera la comisión son asumidos de forma parcial por otro organismo o entidad, únicamente se reconocerá la diferencia en forma proporcional a criterio de la institución. </t>
  </si>
  <si>
    <t>No se han generado gastos institucionalmente</t>
  </si>
  <si>
    <t>g) Los sobrecostos, multas u otros gastos generados por los cambios de tiquete o pérdidas de vuelo, imputables al comisionado, deberán ser asumidos por éste. Igualmente deberá asumir todos los gastos y costos que se generen por la emisión de visas que requieran.</t>
  </si>
  <si>
    <t>h) El reconocimiento de gastos de transporte terrestre en la ciudad para actividades académico-administrativas, se realizará por caja menor, previa descripción de la actividad y recorrido.</t>
  </si>
  <si>
    <t>i) Con el fin de acceder a mejores tarifas, cada dependencia deberá realizar una efectiva y cuidadosa planeación de los desplazamientos de su personal a cargo.</t>
  </si>
  <si>
    <t>j) No se reconocerán gastos por transporte cuando el funcionario se traslada en transporte institucional.</t>
  </si>
  <si>
    <t>k) Cuando se requiera el desplazamiento de un número plural de funcionarios en comisión de servicios, la Institución verificará que sólo se desplacen los funcionarios cuyas funciones propias del empleo que desempeñan estén directamente relacionadas con el objeto de la comisión.</t>
  </si>
  <si>
    <t>a) En virtud de los principios de eficiencia, eficacia y economía se realizarán los eventos académicos, culturales, deportivos y recreativos que sean estrictamente necesarios para la Institución y privilegiar, en su organización y desarrollo, el uso de auditorios o espacios institucionales.</t>
  </si>
  <si>
    <t>b) El proceso de capacitación de servidores públicos se ceñirá a los lineamientos señalados en el plan institucional de capacitación adoptado y las disposiciones normativas vigentes.</t>
  </si>
  <si>
    <t>c) En la realización de eventos y capacitaciones, limitar los costos de alimentación y solicitar las cantidades justas.</t>
  </si>
  <si>
    <t>d) La Institución para el desarrollo de capacitaciones racionalizará el gasto de papelería y demás elementos, apoyándose en las tecnologías de información y las comunicaciones TICS.</t>
  </si>
  <si>
    <t xml:space="preserve">e) Cuando se requieran capacitaciones para un número plural de funcionarios, en lo posible, se contratarán los facilitadores para que la dicten al interior de la Institución. </t>
  </si>
  <si>
    <t xml:space="preserve">a) Para el desplazamiento del personal administrativo y docente en la ciudad, como primera opción, deberá ser consultada la disponibilidad del vehículo oficial.  </t>
  </si>
  <si>
    <t>b) El vehículo oficial no podrá estacionarse en sitios prohibidos en la vía pública e infringir las normas de tránsito. Las sanciones que se generen por infracciones de tránsito serán asumidas por el conductor.</t>
  </si>
  <si>
    <t>Conductor</t>
  </si>
  <si>
    <t>c) Se hará por parte de la oficina de Servicios Generales un control adecuado sobre el uso de combustible.</t>
  </si>
  <si>
    <t>d) Se deberá tener un plan de mantenimiento anual preventivo del vehículo, con el fin de evitar daños a las piezas que generen mayores costos por su reposición.</t>
  </si>
  <si>
    <t>e) Verificar la vigencia y monto de cubrimiento de las pólizas de seguros que cubran eventos de responsabilidad civil y contractual, al igual que hurto y lesiones.</t>
  </si>
  <si>
    <t>a) Todo gasto de publicidad que realice la Institución Universitaria de Envigado, deberá enmarcarse en el uso adecuado y eficiente de los recursos públicos destinados a la contratación, con el fin de evitar su uso excesivo, controlar el gasto público y garantizar la austeridad.</t>
  </si>
  <si>
    <t>b) Las dependencias académicas y administrativas de la Institución deberán racionalizar y priorizar la impresión de pendones, vallas, pasacalles, volantes, afiches, plegables y demás material publicitario, apoyándose, en lo posible, en las tecnologías de información y las comunicaciones TICS.</t>
  </si>
  <si>
    <t>Comunicaciones - Mercadeo</t>
  </si>
  <si>
    <t>c) El diseño y realización de campañas, eventos y publicaciones deberán ser los prioritarios para el cumplimiento de los objetivos misionales, para dar a conocer los servicios ofrecidos o ser necesarios para la ejecución de contratos y convenios. En todo caso, deberán estar incluidos en proyectos y consecuentemente en el plan anual de adquisiciones. Además, deberán cumplir con los parámetros de austeridad, pertinencia y eficacia.</t>
  </si>
  <si>
    <t>Comunicaciones y Mercadeo</t>
  </si>
  <si>
    <t>d) En la realización de eventos y campañas se deberá limitar, a cantidades justas, la alimentación y material promocional que se entregue.</t>
  </si>
  <si>
    <t xml:space="preserve">e) Atendiendo a los principios de eficiencia, eficacia y economía, se podrá incurrir en gastos de material promocional o de mercadeo por parte de la Institución, para dar a conocer la oferta de servicios. En todo caso, las piezas comunicativas requeridas se producirán en cantidades razonables para evitar el deterioro por almacenamiento y obsolescencia. </t>
  </si>
  <si>
    <t>a) Las dependencias académicas y administrativas de la Institución deben racionalizar la impresión de informes, folletos, actas, entre otros, apoyándose, en lo posible, en las tecnologías de información y las comunicaciones TICS. En caso de ser estrictamente necesario se imprimirá en blanco y negro y por ambas caras de la hoja</t>
  </si>
  <si>
    <t>b) En lo posible la Institución recurrirá a la figura de outsourcing para el servicio de copiado, escaneo e impresión. Se asignarán cupos de impresión y claves personalizadas para el uso de los equipos de impresión.</t>
  </si>
  <si>
    <t>Informática</t>
  </si>
  <si>
    <t>c) Las resmas de papel serán administradas directamente por el personal del almacén institucional, quienes se responsabilizarán de mantener el papel necesario para uso de las maquinas</t>
  </si>
  <si>
    <t>f) La papelería especial requerida por la oficina de Admisiones y Registros, deberá utilizarse adecuada y eficientemente, con el fin de evitar su uso excesivo, controlar el gasto público y garantizar la austeridad.</t>
  </si>
  <si>
    <t>Admisiones y Registro</t>
  </si>
  <si>
    <t xml:space="preserve">d) Racionalizar llamadas telefónicas internacionales, nacionales y a celulares y privilegiar sistemas basados en protocolo de internet. Las oficinas que por sus actividades requieran realizar este tipo de llamadas, deberán solicitarlo a la Vicerrectoría Administrativa y Financiera para, en caso de ser aprobado, asignar la respectiva clave.   </t>
  </si>
  <si>
    <t>e) Reducir el consumo de papel, en lo posible, reutilizar y reciclar.</t>
  </si>
  <si>
    <t>• Hacer seguimiento mensual al consumo de energía eléctrica y agua. Analizar el comportamiento y tomar las medidas necesarias cuando se requiera.</t>
  </si>
  <si>
    <t>• Desarrollar campañas internas de concientización de ahorro de agua y energía.</t>
  </si>
  <si>
    <t>• Aprovechar al máximo la iluminación natural en las oficinas y apagar las luces cuando no sea necesario mantenerlas encendidas.</t>
  </si>
  <si>
    <t xml:space="preserve">• Cuando se realicen mejoras y adecuaciones a la infraestructura física, instalar bombillas o luminarias de bajo consumo. </t>
  </si>
  <si>
    <t>Servicios Generales - Planeación</t>
  </si>
  <si>
    <t>• Apagar equipos de cómputo, impresoras, y demás equipos cuando no se estén utilizando.</t>
  </si>
  <si>
    <t>• Las compras de equipos se realizarán teniendo en cuenta criterios de eficiencia energética</t>
  </si>
  <si>
    <t>• Preferir el uso de dispositivos ahorradores de agua en inodoros, llaves de lavamanos, pocetas de aseo, etc.</t>
  </si>
  <si>
    <t xml:space="preserve">• Ejecutar el plan de mantenimiento preventivo. </t>
  </si>
  <si>
    <t xml:space="preserve">• Fomentar el uso de vehículos y medios de transporte ambientalmente sostenibles, tales como bicicletas, transporte público, entre otros.  </t>
  </si>
  <si>
    <t>• Implementar políticas de reciclaje de elementos de oficina, maximización de vida útil de herramientas de trabajo y reciclaje de tecnología.</t>
  </si>
  <si>
    <t>Servicios Generales -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</si>
</sst>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1" formatCode="_-* #,##0_-;\-* #,##0_-;_-* &quot;-&quot;_-;_-@_-"/>
    <numFmt numFmtId="43" formatCode="_-* #,##0.00_-;\-* #,##0.00_-;_-* &quot;-&quot;??_-;_-@_-"/>
    <numFmt numFmtId="164" formatCode="&quot;$&quot;#,##0;\-&quot;$&quot;#,##0"/>
    <numFmt numFmtId="165" formatCode="_-&quot;$&quot;* #,##0_-;\-&quot;$&quot;* #,##0_-;_-&quot;$&quot;* &quot;-&quot;_-;_-@_-"/>
    <numFmt numFmtId="166" formatCode="#,##0_ ;\-#,##0\ "/>
    <numFmt numFmtId="167" formatCode="_-* #,##0_-;\-* #,##0_-;_-* &quot;-&quot;??_-;_-@_-"/>
  </numFmts>
  <fonts count="30" x14ac:knownFonts="1">
    <font>
      <sz val="11"/>
      <color theme="1"/>
      <name val="Calibri"/>
      <family val="2"/>
      <scheme val="minor"/>
    </font>
    <font>
      <sz val="12"/>
      <color indexed="8"/>
      <name val="Arial Narrow"/>
      <family val="2"/>
    </font>
    <font>
      <sz val="11"/>
      <color theme="1"/>
      <name val="Calibri"/>
      <family val="2"/>
      <scheme val="minor"/>
    </font>
    <font>
      <sz val="12"/>
      <color theme="1"/>
      <name val="Arial Narrow"/>
      <family val="2"/>
    </font>
    <font>
      <b/>
      <sz val="12"/>
      <color theme="1"/>
      <name val="Arial Narrow"/>
      <family val="2"/>
    </font>
    <font>
      <b/>
      <sz val="12"/>
      <color rgb="FF000000"/>
      <name val="Arial Narrow"/>
      <family val="2"/>
    </font>
    <font>
      <b/>
      <sz val="14"/>
      <color theme="1"/>
      <name val="Arial Narrow"/>
      <family val="2"/>
    </font>
    <font>
      <sz val="8"/>
      <color theme="1"/>
      <name val="Arial Narrow"/>
      <family val="2"/>
    </font>
    <font>
      <sz val="12"/>
      <color rgb="FF0000FF"/>
      <name val="Arial Narrow"/>
      <family val="2"/>
    </font>
    <font>
      <b/>
      <sz val="18"/>
      <color theme="1"/>
      <name val="Arial Narrow"/>
      <family val="2"/>
    </font>
    <font>
      <b/>
      <sz val="16"/>
      <color rgb="FF000000"/>
      <name val="Arial Narrow"/>
      <family val="2"/>
    </font>
    <font>
      <sz val="9"/>
      <color indexed="81"/>
      <name val="Tahoma"/>
      <family val="2"/>
    </font>
    <font>
      <b/>
      <sz val="9"/>
      <color indexed="81"/>
      <name val="Tahoma"/>
      <family val="2"/>
    </font>
    <font>
      <b/>
      <sz val="16"/>
      <color theme="1"/>
      <name val="Arial Narrow"/>
      <family val="2"/>
    </font>
    <font>
      <b/>
      <sz val="16"/>
      <name val="Arial Narrow"/>
      <family val="2"/>
    </font>
    <font>
      <b/>
      <sz val="11"/>
      <color theme="1"/>
      <name val="Calibri"/>
      <family val="2"/>
      <scheme val="minor"/>
    </font>
    <font>
      <b/>
      <sz val="16"/>
      <color rgb="FFFF0000"/>
      <name val="Arial Narrow"/>
      <family val="2"/>
    </font>
    <font>
      <sz val="11"/>
      <color theme="1"/>
      <name val="Arial Narrow"/>
      <family val="2"/>
    </font>
    <font>
      <b/>
      <sz val="12"/>
      <color rgb="FFFF0000"/>
      <name val="Arial Narrow"/>
      <family val="2"/>
    </font>
    <font>
      <b/>
      <sz val="11"/>
      <color theme="1"/>
      <name val="Arial Narrow"/>
      <family val="2"/>
    </font>
    <font>
      <b/>
      <sz val="11"/>
      <color rgb="FF000000"/>
      <name val="Arial Narrow"/>
      <family val="2"/>
    </font>
    <font>
      <sz val="11"/>
      <color rgb="FF000000"/>
      <name val="Arial Narrow"/>
      <family val="2"/>
    </font>
    <font>
      <b/>
      <sz val="11"/>
      <name val="Arial Narrow"/>
      <family val="2"/>
    </font>
    <font>
      <b/>
      <sz val="11"/>
      <color rgb="FFFF0000"/>
      <name val="Arial Narrow"/>
      <family val="2"/>
    </font>
    <font>
      <sz val="11"/>
      <color rgb="FF0000FF"/>
      <name val="Arial Narrow"/>
      <family val="2"/>
    </font>
    <font>
      <sz val="11"/>
      <color indexed="8"/>
      <name val="Arial Narrow"/>
      <family val="2"/>
    </font>
    <font>
      <sz val="9"/>
      <color indexed="81"/>
      <name val="Tahoma"/>
      <charset val="1"/>
    </font>
    <font>
      <b/>
      <sz val="9"/>
      <color indexed="81"/>
      <name val="Tahoma"/>
      <charset val="1"/>
    </font>
    <font>
      <b/>
      <i/>
      <sz val="11"/>
      <color theme="1"/>
      <name val="Calibri"/>
      <family val="2"/>
      <scheme val="minor"/>
    </font>
    <font>
      <b/>
      <i/>
      <sz val="12"/>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s>
  <cellStyleXfs count="4">
    <xf numFmtId="0" fontId="0" fillId="0" borderId="0"/>
    <xf numFmtId="165"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12">
    <xf numFmtId="0" fontId="0" fillId="0" borderId="0" xfId="0"/>
    <xf numFmtId="0" fontId="3" fillId="0" borderId="0" xfId="0" applyFont="1"/>
    <xf numFmtId="0" fontId="5" fillId="0" borderId="1" xfId="0" applyFont="1" applyBorder="1" applyAlignment="1">
      <alignment horizontal="center" vertical="center" wrapText="1"/>
    </xf>
    <xf numFmtId="0" fontId="3" fillId="0" borderId="0" xfId="0" applyFont="1" applyAlignment="1">
      <alignment vertical="center"/>
    </xf>
    <xf numFmtId="0" fontId="3" fillId="0" borderId="2" xfId="0" applyFont="1" applyBorder="1"/>
    <xf numFmtId="0" fontId="4" fillId="0" borderId="1" xfId="0" applyFont="1" applyBorder="1" applyAlignment="1">
      <alignment horizontal="center" vertical="center" wrapText="1"/>
    </xf>
    <xf numFmtId="0" fontId="3" fillId="0" borderId="4" xfId="0" applyFont="1" applyBorder="1"/>
    <xf numFmtId="0" fontId="3" fillId="0" borderId="5" xfId="0" applyFont="1" applyBorder="1"/>
    <xf numFmtId="0" fontId="3" fillId="0" borderId="4" xfId="0" applyFont="1" applyBorder="1" applyAlignment="1">
      <alignment vertical="center"/>
    </xf>
    <xf numFmtId="0" fontId="4" fillId="0" borderId="6" xfId="0" applyFont="1" applyBorder="1" applyAlignment="1">
      <alignmen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9" xfId="0" applyFont="1" applyBorder="1" applyAlignment="1">
      <alignment vertical="center" wrapText="1"/>
    </xf>
    <xf numFmtId="0" fontId="3" fillId="0" borderId="5" xfId="0" applyFont="1" applyBorder="1" applyAlignment="1">
      <alignment horizontal="justify" vertical="center"/>
    </xf>
    <xf numFmtId="0" fontId="5" fillId="0" borderId="1" xfId="0" applyFont="1" applyBorder="1" applyAlignment="1">
      <alignment horizontal="left" vertical="center" wrapText="1"/>
    </xf>
    <xf numFmtId="43" fontId="10" fillId="0" borderId="1" xfId="2"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13" fillId="3" borderId="1" xfId="0" applyFont="1" applyFill="1" applyBorder="1" applyAlignment="1">
      <alignment horizontal="center" vertical="center" wrapText="1"/>
    </xf>
    <xf numFmtId="43" fontId="14" fillId="0" borderId="1" xfId="2" applyFont="1" applyBorder="1" applyAlignment="1">
      <alignment horizontal="center" vertical="center" wrapText="1"/>
    </xf>
    <xf numFmtId="43" fontId="16" fillId="0" borderId="1" xfId="2" applyFont="1" applyBorder="1" applyAlignment="1">
      <alignment horizontal="center" vertical="center" wrapText="1"/>
    </xf>
    <xf numFmtId="41" fontId="0" fillId="0" borderId="0" xfId="0" applyNumberFormat="1"/>
    <xf numFmtId="0" fontId="15" fillId="3" borderId="1" xfId="0" applyFont="1" applyFill="1" applyBorder="1" applyAlignment="1">
      <alignment horizontal="center"/>
    </xf>
    <xf numFmtId="43" fontId="3" fillId="0" borderId="0" xfId="0" applyNumberFormat="1" applyFont="1"/>
    <xf numFmtId="0" fontId="5" fillId="0" borderId="1" xfId="0" applyFont="1" applyBorder="1" applyAlignment="1">
      <alignment horizontal="justify"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4" xfId="0" applyNumberFormat="1" applyFont="1" applyBorder="1"/>
    <xf numFmtId="3" fontId="3" fillId="0" borderId="0" xfId="0" applyNumberFormat="1" applyFont="1"/>
    <xf numFmtId="3" fontId="0" fillId="0" borderId="0" xfId="0" applyNumberFormat="1"/>
    <xf numFmtId="3" fontId="18" fillId="0" borderId="1" xfId="0" applyNumberFormat="1" applyFont="1" applyBorder="1" applyAlignment="1">
      <alignment horizontal="center" vertical="center" wrapText="1"/>
    </xf>
    <xf numFmtId="0" fontId="17" fillId="0" borderId="2" xfId="0" applyFont="1" applyBorder="1"/>
    <xf numFmtId="0" fontId="17" fillId="0" borderId="9" xfId="0" applyFont="1" applyBorder="1" applyAlignment="1">
      <alignment vertical="center" wrapText="1"/>
    </xf>
    <xf numFmtId="0" fontId="17" fillId="0" borderId="0" xfId="0" applyFont="1"/>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7" fillId="0" borderId="0" xfId="0" applyFont="1" applyAlignment="1">
      <alignment vertical="center"/>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43" fontId="21" fillId="0" borderId="1" xfId="2" applyFont="1" applyBorder="1" applyAlignment="1">
      <alignment horizontal="center" vertical="center" wrapText="1"/>
    </xf>
    <xf numFmtId="43" fontId="22" fillId="0" borderId="1" xfId="2" applyFont="1" applyBorder="1" applyAlignment="1">
      <alignment horizontal="center" vertical="center" wrapText="1"/>
    </xf>
    <xf numFmtId="0" fontId="21" fillId="0" borderId="1" xfId="0" applyFont="1" applyBorder="1" applyAlignment="1">
      <alignment horizontal="left" vertical="center" wrapText="1"/>
    </xf>
    <xf numFmtId="43" fontId="20" fillId="0" borderId="1" xfId="2" applyFont="1" applyBorder="1" applyAlignment="1">
      <alignment horizontal="center" vertical="center" wrapText="1"/>
    </xf>
    <xf numFmtId="43" fontId="17" fillId="0" borderId="0" xfId="0" applyNumberFormat="1" applyFont="1"/>
    <xf numFmtId="43" fontId="23" fillId="0" borderId="1" xfId="2"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20" fillId="0" borderId="11" xfId="0" applyFont="1" applyBorder="1" applyAlignment="1">
      <alignment horizontal="center" vertical="center" wrapText="1"/>
    </xf>
    <xf numFmtId="0" fontId="19" fillId="3" borderId="1" xfId="0" applyFont="1" applyFill="1" applyBorder="1" applyAlignment="1">
      <alignment horizontal="center" vertical="center" wrapText="1"/>
    </xf>
    <xf numFmtId="0" fontId="17" fillId="0" borderId="5" xfId="0" applyFont="1" applyBorder="1" applyAlignment="1">
      <alignment horizontal="justify" vertical="center"/>
    </xf>
    <xf numFmtId="0" fontId="19" fillId="0" borderId="6" xfId="0" applyFont="1" applyBorder="1" applyAlignment="1">
      <alignment vertical="center"/>
    </xf>
    <xf numFmtId="0" fontId="17" fillId="0" borderId="4" xfId="0" applyFont="1" applyBorder="1" applyAlignment="1">
      <alignment vertical="center"/>
    </xf>
    <xf numFmtId="0" fontId="17" fillId="0" borderId="4" xfId="0" applyFont="1" applyBorder="1"/>
    <xf numFmtId="0" fontId="17" fillId="0" borderId="5" xfId="0" applyFont="1" applyBorder="1"/>
    <xf numFmtId="167" fontId="22" fillId="0" borderId="1" xfId="2" applyNumberFormat="1" applyFont="1" applyBorder="1" applyAlignment="1">
      <alignment horizontal="center" vertical="center" wrapText="1"/>
    </xf>
    <xf numFmtId="167" fontId="20" fillId="0" borderId="1" xfId="2" applyNumberFormat="1" applyFont="1" applyBorder="1" applyAlignment="1">
      <alignment horizontal="center" vertical="center" wrapText="1"/>
    </xf>
    <xf numFmtId="167" fontId="19" fillId="3" borderId="1" xfId="0" applyNumberFormat="1" applyFont="1" applyFill="1" applyBorder="1" applyAlignment="1">
      <alignment horizontal="center" vertical="center" wrapText="1"/>
    </xf>
    <xf numFmtId="167" fontId="23" fillId="0" borderId="1" xfId="2" applyNumberFormat="1" applyFont="1" applyBorder="1" applyAlignment="1">
      <alignment horizontal="center" vertical="center" wrapText="1"/>
    </xf>
    <xf numFmtId="167" fontId="13" fillId="3" borderId="1" xfId="0" applyNumberFormat="1" applyFont="1" applyFill="1" applyBorder="1" applyAlignment="1">
      <alignment horizontal="center" vertical="center" wrapText="1"/>
    </xf>
    <xf numFmtId="167" fontId="17" fillId="0" borderId="4" xfId="0" applyNumberFormat="1" applyFont="1" applyBorder="1"/>
    <xf numFmtId="167" fontId="20" fillId="0" borderId="1" xfId="2" applyNumberFormat="1" applyFont="1" applyBorder="1" applyAlignment="1">
      <alignment horizontal="left" vertical="center" wrapText="1" indent="1"/>
    </xf>
    <xf numFmtId="167" fontId="22" fillId="3" borderId="1" xfId="0" applyNumberFormat="1" applyFont="1" applyFill="1" applyBorder="1" applyAlignment="1">
      <alignment horizontal="center" vertical="center" wrapText="1"/>
    </xf>
    <xf numFmtId="6" fontId="22" fillId="0" borderId="1" xfId="0" applyNumberFormat="1" applyFont="1" applyBorder="1" applyAlignment="1">
      <alignment horizontal="center"/>
    </xf>
    <xf numFmtId="14" fontId="5" fillId="0" borderId="1" xfId="0" applyNumberFormat="1" applyFont="1" applyBorder="1" applyAlignment="1">
      <alignment horizontal="center" vertical="center" wrapText="1"/>
    </xf>
    <xf numFmtId="167" fontId="20" fillId="0" borderId="1" xfId="2" applyNumberFormat="1" applyFont="1" applyFill="1" applyBorder="1" applyAlignment="1">
      <alignment horizontal="center" vertical="center" wrapText="1"/>
    </xf>
    <xf numFmtId="164" fontId="16" fillId="0" borderId="1" xfId="1" applyNumberFormat="1" applyFont="1" applyFill="1" applyBorder="1" applyAlignment="1">
      <alignment horizontal="right" vertical="center" wrapText="1"/>
    </xf>
    <xf numFmtId="43" fontId="21" fillId="0" borderId="1" xfId="2" applyFont="1" applyBorder="1" applyAlignment="1">
      <alignment horizontal="left" vertical="center" wrapText="1"/>
    </xf>
    <xf numFmtId="167" fontId="23" fillId="3" borderId="1" xfId="0" applyNumberFormat="1" applyFont="1" applyFill="1" applyBorder="1" applyAlignment="1">
      <alignment horizontal="center" vertical="center" wrapText="1"/>
    </xf>
    <xf numFmtId="43" fontId="21" fillId="0" borderId="1" xfId="2" applyFont="1" applyFill="1" applyBorder="1" applyAlignment="1">
      <alignment horizontal="left" vertical="center" wrapText="1"/>
    </xf>
    <xf numFmtId="0" fontId="8" fillId="0" borderId="6" xfId="0" applyFont="1" applyBorder="1" applyAlignment="1">
      <alignment horizontal="justify" vertical="center" wrapText="1"/>
    </xf>
    <xf numFmtId="0" fontId="8" fillId="0" borderId="4" xfId="0" applyFont="1" applyBorder="1" applyAlignment="1">
      <alignment horizontal="justify" vertical="center" wrapText="1"/>
    </xf>
    <xf numFmtId="0" fontId="9"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6" fillId="2"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4" fillId="0" borderId="6" xfId="0" applyFont="1" applyBorder="1" applyAlignment="1">
      <alignment horizontal="justify" vertical="center" wrapText="1"/>
    </xf>
    <xf numFmtId="0" fontId="24" fillId="0" borderId="4" xfId="0" applyFont="1" applyBorder="1" applyAlignment="1">
      <alignment horizontal="justify"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12" xfId="0" applyFont="1" applyBorder="1" applyAlignment="1">
      <alignment horizontal="center" vertical="center"/>
    </xf>
    <xf numFmtId="0" fontId="20" fillId="0" borderId="10" xfId="0" applyFont="1" applyBorder="1" applyAlignment="1">
      <alignment horizontal="center" vertical="center" wrapText="1"/>
    </xf>
    <xf numFmtId="0" fontId="19" fillId="2" borderId="1" xfId="0" applyFont="1" applyFill="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8" fillId="0" borderId="16" xfId="0" applyFont="1" applyBorder="1" applyAlignment="1">
      <alignment horizontal="center"/>
    </xf>
    <xf numFmtId="0" fontId="29" fillId="0" borderId="2" xfId="0" applyFont="1" applyBorder="1" applyAlignment="1">
      <alignment horizontal="justify" vertical="justify" wrapText="1"/>
    </xf>
    <xf numFmtId="0" fontId="0" fillId="0" borderId="12" xfId="0" applyBorder="1" applyAlignment="1">
      <alignment horizontal="justify" vertical="justify" wrapText="1"/>
    </xf>
    <xf numFmtId="0" fontId="0" fillId="0" borderId="14" xfId="0" applyBorder="1" applyAlignment="1">
      <alignment horizontal="justify" vertical="justify" wrapText="1"/>
    </xf>
    <xf numFmtId="166" fontId="3" fillId="4" borderId="1" xfId="3" applyNumberFormat="1" applyFont="1" applyFill="1" applyBorder="1" applyAlignment="1">
      <alignment horizontal="center" vertical="center" wrapText="1"/>
    </xf>
    <xf numFmtId="166" fontId="3" fillId="0" borderId="1" xfId="3" applyNumberFormat="1" applyFont="1" applyBorder="1" applyAlignment="1">
      <alignment horizontal="center" vertical="center" wrapText="1"/>
    </xf>
    <xf numFmtId="0" fontId="15" fillId="3" borderId="1" xfId="0" applyFont="1" applyFill="1" applyBorder="1" applyAlignment="1">
      <alignment horizontal="center"/>
    </xf>
    <xf numFmtId="3" fontId="5" fillId="0" borderId="3"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cellXfs>
  <cellStyles count="4">
    <cellStyle name="Millares" xfId="2" builtinId="3"/>
    <cellStyle name="Millares [0]" xfId="3" builtinId="6"/>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Beatriz Adriana Escobar González - Contadora IUE" id="{4667C254-52DC-452D-8B8B-ED284295ECDD}" userId="Beatriz Adriana Escobar González - Contadora IUE"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1-10-05T13:42:46.45" personId="{4667C254-52DC-452D-8B8B-ED284295ECDD}" id="{A8859BA5-A44F-425B-8E71-F2136FF34341}">
    <text>ctas 5101-510103+5103+5104+5107</text>
  </threadedComment>
  <threadedComment ref="B8" dT="2021-10-05T13:40:13.62" personId="{4667C254-52DC-452D-8B8B-ED284295ECDD}" id="{A199350A-24A8-4706-B1C6-6ABAEAC6B16E}">
    <text>51119+72080229</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showGridLines="0" zoomScale="82" zoomScaleNormal="82" workbookViewId="0">
      <selection activeCell="B2" sqref="B2:C2"/>
    </sheetView>
  </sheetViews>
  <sheetFormatPr baseColWidth="10" defaultColWidth="11.42578125" defaultRowHeight="15.75" x14ac:dyDescent="0.25"/>
  <cols>
    <col min="1" max="1" width="31.42578125" style="1" customWidth="1"/>
    <col min="2" max="2" width="57.28515625" style="1" customWidth="1"/>
    <col min="3" max="3" width="26.85546875" style="1" customWidth="1"/>
    <col min="4" max="4" width="18.140625" style="1" customWidth="1"/>
    <col min="5" max="5" width="35.7109375" style="1" customWidth="1"/>
    <col min="6" max="8" width="34.7109375" style="1" customWidth="1"/>
    <col min="9" max="9" width="30.5703125" style="1" customWidth="1"/>
    <col min="10" max="10" width="33" style="1" customWidth="1"/>
    <col min="11" max="16384" width="11.42578125" style="1"/>
  </cols>
  <sheetData>
    <row r="1" spans="1:12" ht="55.5" customHeight="1" thickBot="1" x14ac:dyDescent="0.3">
      <c r="A1" s="4"/>
      <c r="B1" s="75" t="s">
        <v>0</v>
      </c>
      <c r="C1" s="75"/>
      <c r="D1" s="75"/>
      <c r="E1" s="75"/>
      <c r="F1" s="75"/>
      <c r="G1" s="75"/>
      <c r="H1" s="75"/>
      <c r="I1" s="75"/>
      <c r="J1" s="12"/>
    </row>
    <row r="2" spans="1:12" ht="54" customHeight="1" thickBot="1" x14ac:dyDescent="0.3">
      <c r="A2" s="11" t="s">
        <v>1</v>
      </c>
      <c r="B2" s="76" t="s">
        <v>2</v>
      </c>
      <c r="C2" s="77"/>
      <c r="D2" s="10" t="s">
        <v>3</v>
      </c>
      <c r="E2" s="76" t="s">
        <v>4</v>
      </c>
      <c r="F2" s="78"/>
      <c r="G2" s="78"/>
      <c r="H2" s="78"/>
      <c r="I2" s="78"/>
      <c r="J2" s="79"/>
    </row>
    <row r="3" spans="1:12" s="3" customFormat="1" ht="23.25" customHeight="1" x14ac:dyDescent="0.25">
      <c r="A3" s="80" t="s">
        <v>5</v>
      </c>
      <c r="B3" s="80"/>
      <c r="C3" s="80"/>
      <c r="D3" s="80"/>
      <c r="E3" s="80"/>
      <c r="F3" s="80"/>
      <c r="G3" s="80"/>
      <c r="H3" s="80"/>
      <c r="I3" s="80"/>
      <c r="J3" s="80"/>
    </row>
    <row r="4" spans="1:12" ht="31.5" x14ac:dyDescent="0.25">
      <c r="A4" s="2" t="s">
        <v>6</v>
      </c>
      <c r="B4" s="2" t="s">
        <v>7</v>
      </c>
      <c r="C4" s="5" t="s">
        <v>8</v>
      </c>
      <c r="D4" s="2" t="s">
        <v>9</v>
      </c>
      <c r="E4" s="5" t="s">
        <v>10</v>
      </c>
      <c r="F4" s="2" t="s">
        <v>11</v>
      </c>
      <c r="G4" s="2">
        <v>2021</v>
      </c>
      <c r="H4" s="2">
        <v>2020</v>
      </c>
      <c r="I4" s="2" t="s">
        <v>12</v>
      </c>
      <c r="J4" s="2" t="s">
        <v>13</v>
      </c>
    </row>
    <row r="5" spans="1:12" ht="66" x14ac:dyDescent="0.25">
      <c r="A5" s="83" t="s">
        <v>14</v>
      </c>
      <c r="B5" s="14" t="s">
        <v>15</v>
      </c>
      <c r="C5" s="2" t="s">
        <v>16</v>
      </c>
      <c r="D5" s="67">
        <v>44341</v>
      </c>
      <c r="E5" s="5" t="s">
        <v>17</v>
      </c>
      <c r="F5" s="72" t="s">
        <v>18</v>
      </c>
      <c r="G5" s="21">
        <f>1072354910-233577+394174837+47299910+582764813</f>
        <v>2096360893</v>
      </c>
      <c r="H5" s="21">
        <f>1304929994-636825+512225864+44445114+553320548</f>
        <v>2414284695</v>
      </c>
      <c r="I5" s="22">
        <f t="shared" ref="I5:I15" si="0">+G5-H5</f>
        <v>-317923802</v>
      </c>
      <c r="J5" s="2" t="s">
        <v>19</v>
      </c>
    </row>
    <row r="6" spans="1:12" ht="66" x14ac:dyDescent="0.25">
      <c r="A6" s="84"/>
      <c r="B6" s="14" t="s">
        <v>20</v>
      </c>
      <c r="C6" s="2" t="s">
        <v>16</v>
      </c>
      <c r="D6" s="67">
        <v>44341</v>
      </c>
      <c r="E6" s="5" t="s">
        <v>17</v>
      </c>
      <c r="F6" s="45" t="s">
        <v>21</v>
      </c>
      <c r="G6" s="15">
        <v>233577</v>
      </c>
      <c r="H6" s="15">
        <v>636825</v>
      </c>
      <c r="I6" s="22">
        <f t="shared" si="0"/>
        <v>-403248</v>
      </c>
      <c r="J6" s="2" t="s">
        <v>19</v>
      </c>
      <c r="L6" s="25"/>
    </row>
    <row r="7" spans="1:12" ht="63" x14ac:dyDescent="0.25">
      <c r="A7" s="85"/>
      <c r="B7" s="14" t="s">
        <v>22</v>
      </c>
      <c r="C7" s="2" t="s">
        <v>16</v>
      </c>
      <c r="D7" s="67">
        <v>44341</v>
      </c>
      <c r="E7" s="5" t="s">
        <v>17</v>
      </c>
      <c r="F7" s="45" t="s">
        <v>23</v>
      </c>
      <c r="G7" s="15">
        <f>178067899+106582767</f>
        <v>284650666</v>
      </c>
      <c r="H7" s="15">
        <f>149294052+87333876</f>
        <v>236627928</v>
      </c>
      <c r="I7" s="21">
        <f t="shared" si="0"/>
        <v>48022738</v>
      </c>
      <c r="J7" s="2" t="s">
        <v>19</v>
      </c>
    </row>
    <row r="8" spans="1:12" ht="66" x14ac:dyDescent="0.25">
      <c r="A8" s="16" t="s">
        <v>24</v>
      </c>
      <c r="B8" s="14" t="s">
        <v>25</v>
      </c>
      <c r="C8" s="2" t="s">
        <v>26</v>
      </c>
      <c r="D8" s="67">
        <v>44341</v>
      </c>
      <c r="E8" s="5" t="s">
        <v>17</v>
      </c>
      <c r="F8" s="45" t="s">
        <v>27</v>
      </c>
      <c r="G8" s="15">
        <v>3525023</v>
      </c>
      <c r="H8" s="15">
        <f>1347408+3677238</f>
        <v>5024646</v>
      </c>
      <c r="I8" s="22">
        <f t="shared" si="0"/>
        <v>-1499623</v>
      </c>
      <c r="J8" s="2" t="s">
        <v>19</v>
      </c>
    </row>
    <row r="9" spans="1:12" ht="107.25" customHeight="1" x14ac:dyDescent="0.25">
      <c r="A9" s="81" t="s">
        <v>28</v>
      </c>
      <c r="B9" s="14" t="s">
        <v>29</v>
      </c>
      <c r="C9" s="2" t="s">
        <v>30</v>
      </c>
      <c r="D9" s="67">
        <v>44341</v>
      </c>
      <c r="E9" s="5" t="s">
        <v>17</v>
      </c>
      <c r="F9" s="45" t="s">
        <v>31</v>
      </c>
      <c r="G9" s="15">
        <v>3388960</v>
      </c>
      <c r="H9" s="15">
        <v>321520</v>
      </c>
      <c r="I9" s="21">
        <f t="shared" si="0"/>
        <v>3067440</v>
      </c>
      <c r="J9" s="2" t="s">
        <v>19</v>
      </c>
    </row>
    <row r="10" spans="1:12" ht="63" x14ac:dyDescent="0.25">
      <c r="A10" s="82"/>
      <c r="B10" s="14" t="s">
        <v>32</v>
      </c>
      <c r="C10" s="2" t="s">
        <v>33</v>
      </c>
      <c r="D10" s="67">
        <v>44341</v>
      </c>
      <c r="E10" s="5" t="s">
        <v>17</v>
      </c>
      <c r="F10" s="70" t="s">
        <v>34</v>
      </c>
      <c r="G10" s="15">
        <v>5578474</v>
      </c>
      <c r="H10" s="15">
        <v>7228418</v>
      </c>
      <c r="I10" s="22">
        <f t="shared" si="0"/>
        <v>-1649944</v>
      </c>
      <c r="J10" s="2" t="s">
        <v>19</v>
      </c>
    </row>
    <row r="11" spans="1:12" ht="57.75" customHeight="1" x14ac:dyDescent="0.25">
      <c r="A11" s="18" t="s">
        <v>35</v>
      </c>
      <c r="B11" s="14" t="s">
        <v>36</v>
      </c>
      <c r="C11" s="2" t="s">
        <v>37</v>
      </c>
      <c r="D11" s="67">
        <v>44341</v>
      </c>
      <c r="E11" s="5" t="s">
        <v>17</v>
      </c>
      <c r="F11" s="45" t="s">
        <v>38</v>
      </c>
      <c r="G11" s="15">
        <v>226180</v>
      </c>
      <c r="H11" s="15">
        <v>440326</v>
      </c>
      <c r="I11" s="22">
        <f t="shared" si="0"/>
        <v>-214146</v>
      </c>
      <c r="J11" s="2" t="s">
        <v>19</v>
      </c>
    </row>
    <row r="12" spans="1:12" ht="125.25" customHeight="1" x14ac:dyDescent="0.25">
      <c r="A12" s="18" t="s">
        <v>39</v>
      </c>
      <c r="B12" s="14" t="s">
        <v>40</v>
      </c>
      <c r="C12" s="2" t="s">
        <v>41</v>
      </c>
      <c r="D12" s="67">
        <v>44341</v>
      </c>
      <c r="E12" s="5" t="s">
        <v>17</v>
      </c>
      <c r="F12" s="70" t="s">
        <v>42</v>
      </c>
      <c r="G12" s="21">
        <v>0</v>
      </c>
      <c r="H12" s="21">
        <v>0</v>
      </c>
      <c r="I12" s="22">
        <f t="shared" si="0"/>
        <v>0</v>
      </c>
      <c r="J12" s="2" t="s">
        <v>19</v>
      </c>
    </row>
    <row r="13" spans="1:12" ht="66" x14ac:dyDescent="0.25">
      <c r="A13" s="19" t="s">
        <v>43</v>
      </c>
      <c r="B13" s="14" t="s">
        <v>44</v>
      </c>
      <c r="C13" s="2" t="s">
        <v>45</v>
      </c>
      <c r="D13" s="67">
        <v>44341</v>
      </c>
      <c r="E13" s="5" t="s">
        <v>17</v>
      </c>
      <c r="F13" s="45" t="s">
        <v>46</v>
      </c>
      <c r="G13" s="15">
        <f>47500+21576965</f>
        <v>21624465</v>
      </c>
      <c r="H13" s="15">
        <f>138800+7112560</f>
        <v>7251360</v>
      </c>
      <c r="I13" s="21">
        <f t="shared" si="0"/>
        <v>14373105</v>
      </c>
      <c r="J13" s="2" t="s">
        <v>19</v>
      </c>
    </row>
    <row r="14" spans="1:12" ht="49.5" x14ac:dyDescent="0.25">
      <c r="A14" s="17" t="s">
        <v>47</v>
      </c>
      <c r="B14" s="14" t="s">
        <v>48</v>
      </c>
      <c r="C14" s="2" t="s">
        <v>49</v>
      </c>
      <c r="D14" s="67">
        <v>44341</v>
      </c>
      <c r="E14" s="5" t="s">
        <v>17</v>
      </c>
      <c r="F14" s="45" t="s">
        <v>50</v>
      </c>
      <c r="G14" s="15">
        <v>118476285</v>
      </c>
      <c r="H14" s="15">
        <v>158837239</v>
      </c>
      <c r="I14" s="22">
        <f t="shared" si="0"/>
        <v>-40360954</v>
      </c>
      <c r="J14" s="2" t="s">
        <v>19</v>
      </c>
    </row>
    <row r="15" spans="1:12" ht="82.5" x14ac:dyDescent="0.25">
      <c r="A15" s="16" t="s">
        <v>51</v>
      </c>
      <c r="B15" s="14" t="s">
        <v>52</v>
      </c>
      <c r="C15" s="2" t="s">
        <v>37</v>
      </c>
      <c r="D15" s="67">
        <v>44341</v>
      </c>
      <c r="E15" s="5" t="s">
        <v>17</v>
      </c>
      <c r="F15" s="70" t="s">
        <v>53</v>
      </c>
      <c r="G15" s="21">
        <f>28904275+13958503</f>
        <v>42862778</v>
      </c>
      <c r="H15" s="21">
        <f>39283239+17246746</f>
        <v>56529985</v>
      </c>
      <c r="I15" s="22">
        <f t="shared" si="0"/>
        <v>-13667207</v>
      </c>
      <c r="J15" s="2" t="s">
        <v>19</v>
      </c>
    </row>
    <row r="16" spans="1:12" ht="20.25" x14ac:dyDescent="0.25">
      <c r="A16" s="73"/>
      <c r="B16" s="74"/>
      <c r="C16" s="74"/>
      <c r="D16" s="74"/>
      <c r="E16" s="74"/>
      <c r="F16" s="20" t="s">
        <v>54</v>
      </c>
      <c r="G16" s="62">
        <f>SUM(G5:G15)</f>
        <v>2576927301</v>
      </c>
      <c r="H16" s="62">
        <f>SUM(H5:H15)</f>
        <v>2887182942</v>
      </c>
      <c r="I16" s="69">
        <f>G16-H16</f>
        <v>-310255641</v>
      </c>
      <c r="J16" s="13"/>
    </row>
    <row r="17" spans="1:10" ht="28.5" customHeight="1" x14ac:dyDescent="0.25">
      <c r="A17" s="9" t="s">
        <v>55</v>
      </c>
      <c r="B17" s="8"/>
      <c r="C17" s="6"/>
      <c r="D17" s="6"/>
      <c r="E17" s="6"/>
      <c r="F17" s="6"/>
      <c r="G17" s="6"/>
      <c r="H17" s="6"/>
      <c r="I17" s="6"/>
      <c r="J17" s="7"/>
    </row>
  </sheetData>
  <mergeCells count="7">
    <mergeCell ref="A16:E16"/>
    <mergeCell ref="B1:I1"/>
    <mergeCell ref="B2:C2"/>
    <mergeCell ref="E2:J2"/>
    <mergeCell ref="A3:J3"/>
    <mergeCell ref="A9:A10"/>
    <mergeCell ref="A5:A7"/>
  </mergeCells>
  <pageMargins left="0.19685039370078741" right="0.19685039370078741" top="0.35433070866141736" bottom="0.55118110236220474" header="0.31496062992125984" footer="0.31496062992125984"/>
  <pageSetup scale="55" orientation="landscape" r:id="rId1"/>
  <headerFooter>
    <oddFooter>&amp;CPág.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showGridLines="0" tabSelected="1" zoomScale="87" zoomScaleNormal="87" workbookViewId="0">
      <selection activeCell="B2" sqref="B2:C2"/>
    </sheetView>
  </sheetViews>
  <sheetFormatPr baseColWidth="10" defaultColWidth="16" defaultRowHeight="16.5" x14ac:dyDescent="0.3"/>
  <cols>
    <col min="1" max="1" width="16" style="36"/>
    <col min="2" max="2" width="64.140625" style="36" bestFit="1" customWidth="1"/>
    <col min="3" max="5" width="16" style="36"/>
    <col min="6" max="6" width="47.28515625" style="36" bestFit="1" customWidth="1"/>
    <col min="7" max="16384" width="16" style="36"/>
  </cols>
  <sheetData>
    <row r="1" spans="1:12" ht="55.5" customHeight="1" thickBot="1" x14ac:dyDescent="0.35">
      <c r="A1" s="34"/>
      <c r="B1" s="94" t="s">
        <v>0</v>
      </c>
      <c r="C1" s="94"/>
      <c r="D1" s="94"/>
      <c r="E1" s="94"/>
      <c r="F1" s="94"/>
      <c r="G1" s="94"/>
      <c r="H1" s="94"/>
      <c r="I1" s="94"/>
      <c r="J1" s="35"/>
    </row>
    <row r="2" spans="1:12" ht="54" customHeight="1" thickBot="1" x14ac:dyDescent="0.35">
      <c r="A2" s="37" t="s">
        <v>1</v>
      </c>
      <c r="B2" s="90" t="s">
        <v>2</v>
      </c>
      <c r="C2" s="91"/>
      <c r="D2" s="38" t="s">
        <v>3</v>
      </c>
      <c r="E2" s="90" t="s">
        <v>4</v>
      </c>
      <c r="F2" s="92"/>
      <c r="G2" s="92"/>
      <c r="H2" s="92"/>
      <c r="I2" s="92"/>
      <c r="J2" s="93"/>
    </row>
    <row r="3" spans="1:12" s="39" customFormat="1" ht="23.25" customHeight="1" x14ac:dyDescent="0.25">
      <c r="A3" s="96" t="s">
        <v>5</v>
      </c>
      <c r="B3" s="96"/>
      <c r="C3" s="96"/>
      <c r="D3" s="96"/>
      <c r="E3" s="96"/>
      <c r="F3" s="96"/>
      <c r="G3" s="96"/>
      <c r="H3" s="96"/>
      <c r="I3" s="96"/>
      <c r="J3" s="96"/>
    </row>
    <row r="4" spans="1:12" ht="49.5" x14ac:dyDescent="0.3">
      <c r="A4" s="40" t="s">
        <v>6</v>
      </c>
      <c r="B4" s="40" t="s">
        <v>7</v>
      </c>
      <c r="C4" s="41" t="s">
        <v>8</v>
      </c>
      <c r="D4" s="40" t="s">
        <v>9</v>
      </c>
      <c r="E4" s="41" t="s">
        <v>10</v>
      </c>
      <c r="F4" s="40" t="s">
        <v>11</v>
      </c>
      <c r="G4" s="40">
        <v>2021</v>
      </c>
      <c r="H4" s="40">
        <v>2020</v>
      </c>
      <c r="I4" s="40" t="s">
        <v>12</v>
      </c>
      <c r="J4" s="40" t="s">
        <v>13</v>
      </c>
    </row>
    <row r="5" spans="1:12" ht="72.75" customHeight="1" x14ac:dyDescent="0.3">
      <c r="A5" s="86" t="s">
        <v>14</v>
      </c>
      <c r="B5" s="42" t="s">
        <v>15</v>
      </c>
      <c r="C5" s="40" t="s">
        <v>16</v>
      </c>
      <c r="D5" s="40" t="s">
        <v>56</v>
      </c>
      <c r="E5" s="41" t="s">
        <v>17</v>
      </c>
      <c r="F5" s="72" t="s">
        <v>18</v>
      </c>
      <c r="G5" s="58">
        <f>2501304741-816578+756277746+90717353+1058671692</f>
        <v>4406154954</v>
      </c>
      <c r="H5" s="58">
        <f>2872708799-636825+873756599+91464161+1123280359</f>
        <v>4960573093</v>
      </c>
      <c r="I5" s="61">
        <f t="shared" ref="I5:I10" si="0">+G5-H5</f>
        <v>-554418139</v>
      </c>
      <c r="J5" s="40" t="s">
        <v>19</v>
      </c>
    </row>
    <row r="6" spans="1:12" ht="44.25" customHeight="1" x14ac:dyDescent="0.3">
      <c r="A6" s="95"/>
      <c r="B6" s="42" t="s">
        <v>20</v>
      </c>
      <c r="C6" s="40" t="s">
        <v>16</v>
      </c>
      <c r="D6" s="40" t="s">
        <v>56</v>
      </c>
      <c r="E6" s="41" t="s">
        <v>17</v>
      </c>
      <c r="F6" s="45" t="s">
        <v>57</v>
      </c>
      <c r="G6" s="59">
        <v>816578</v>
      </c>
      <c r="H6" s="64">
        <v>636825</v>
      </c>
      <c r="I6" s="58">
        <f t="shared" si="0"/>
        <v>179753</v>
      </c>
      <c r="J6" s="40" t="s">
        <v>19</v>
      </c>
      <c r="L6" s="47"/>
    </row>
    <row r="7" spans="1:12" ht="57" customHeight="1" x14ac:dyDescent="0.3">
      <c r="A7" s="87"/>
      <c r="B7" s="42" t="s">
        <v>22</v>
      </c>
      <c r="C7" s="40" t="s">
        <v>16</v>
      </c>
      <c r="D7" s="40" t="s">
        <v>56</v>
      </c>
      <c r="E7" s="41" t="s">
        <v>17</v>
      </c>
      <c r="F7" s="45" t="s">
        <v>23</v>
      </c>
      <c r="G7" s="59">
        <f>+'trimestre1 '!G7+630340163+329967872</f>
        <v>1244958701</v>
      </c>
      <c r="H7" s="59">
        <f>+'trimestre1 '!H7+274246099+85466000+276082733</f>
        <v>872422760</v>
      </c>
      <c r="I7" s="58">
        <f t="shared" si="0"/>
        <v>372535941</v>
      </c>
      <c r="J7" s="40" t="s">
        <v>19</v>
      </c>
    </row>
    <row r="8" spans="1:12" ht="64.5" customHeight="1" x14ac:dyDescent="0.3">
      <c r="A8" s="49" t="s">
        <v>24</v>
      </c>
      <c r="B8" s="42" t="s">
        <v>25</v>
      </c>
      <c r="C8" s="40" t="s">
        <v>26</v>
      </c>
      <c r="D8" s="40" t="s">
        <v>56</v>
      </c>
      <c r="E8" s="41" t="s">
        <v>17</v>
      </c>
      <c r="F8" s="45" t="s">
        <v>27</v>
      </c>
      <c r="G8" s="59">
        <f>+'trimestre1 '!G8</f>
        <v>3525023</v>
      </c>
      <c r="H8" s="59">
        <v>3677238</v>
      </c>
      <c r="I8" s="48">
        <f t="shared" si="0"/>
        <v>-152215</v>
      </c>
      <c r="J8" s="40" t="s">
        <v>19</v>
      </c>
    </row>
    <row r="9" spans="1:12" ht="64.5" customHeight="1" x14ac:dyDescent="0.3">
      <c r="A9" s="86" t="s">
        <v>28</v>
      </c>
      <c r="B9" s="42" t="s">
        <v>29</v>
      </c>
      <c r="C9" s="40" t="s">
        <v>30</v>
      </c>
      <c r="D9" s="40" t="s">
        <v>56</v>
      </c>
      <c r="E9" s="41" t="s">
        <v>17</v>
      </c>
      <c r="F9" s="45" t="s">
        <v>31</v>
      </c>
      <c r="G9" s="59">
        <f>+'trimestre1 '!G9+1026960</f>
        <v>4415920</v>
      </c>
      <c r="H9" s="59">
        <f>+'trimestre1 '!H9</f>
        <v>321520</v>
      </c>
      <c r="I9" s="44">
        <f t="shared" si="0"/>
        <v>4094400</v>
      </c>
      <c r="J9" s="40" t="s">
        <v>19</v>
      </c>
    </row>
    <row r="10" spans="1:12" ht="51" customHeight="1" x14ac:dyDescent="0.3">
      <c r="A10" s="87"/>
      <c r="B10" s="42" t="s">
        <v>32</v>
      </c>
      <c r="C10" s="40" t="s">
        <v>33</v>
      </c>
      <c r="D10" s="40" t="s">
        <v>56</v>
      </c>
      <c r="E10" s="41" t="s">
        <v>17</v>
      </c>
      <c r="F10" s="45" t="s">
        <v>58</v>
      </c>
      <c r="G10" s="59">
        <f>+'trimestre1 '!G10+18223509</f>
        <v>23801983</v>
      </c>
      <c r="H10" s="59">
        <f>+'trimestre1 '!H10+4208158</f>
        <v>11436576</v>
      </c>
      <c r="I10" s="44">
        <f t="shared" si="0"/>
        <v>12365407</v>
      </c>
      <c r="J10" s="40" t="s">
        <v>19</v>
      </c>
    </row>
    <row r="11" spans="1:12" ht="44.25" customHeight="1" x14ac:dyDescent="0.3">
      <c r="A11" s="49" t="s">
        <v>35</v>
      </c>
      <c r="B11" s="42" t="s">
        <v>36</v>
      </c>
      <c r="C11" s="40" t="s">
        <v>37</v>
      </c>
      <c r="D11" s="40" t="s">
        <v>56</v>
      </c>
      <c r="E11" s="41" t="s">
        <v>17</v>
      </c>
      <c r="F11" s="45" t="s">
        <v>38</v>
      </c>
      <c r="G11" s="59">
        <v>677687</v>
      </c>
      <c r="H11" s="59">
        <v>817039</v>
      </c>
      <c r="I11" s="48">
        <f t="shared" ref="I11:I15" si="1">+G11-H11</f>
        <v>-139352</v>
      </c>
      <c r="J11" s="40" t="s">
        <v>19</v>
      </c>
    </row>
    <row r="12" spans="1:12" ht="55.5" customHeight="1" x14ac:dyDescent="0.3">
      <c r="A12" s="50" t="s">
        <v>39</v>
      </c>
      <c r="B12" s="42" t="s">
        <v>40</v>
      </c>
      <c r="C12" s="40" t="s">
        <v>41</v>
      </c>
      <c r="D12" s="40" t="s">
        <v>56</v>
      </c>
      <c r="E12" s="41" t="s">
        <v>17</v>
      </c>
      <c r="F12" s="45" t="s">
        <v>59</v>
      </c>
      <c r="G12" s="58">
        <v>1704664</v>
      </c>
      <c r="H12" s="58">
        <f>+'trimestre1 '!H12</f>
        <v>0</v>
      </c>
      <c r="I12" s="44">
        <f t="shared" si="1"/>
        <v>1704664</v>
      </c>
      <c r="J12" s="40" t="s">
        <v>19</v>
      </c>
    </row>
    <row r="13" spans="1:12" ht="49.5" x14ac:dyDescent="0.3">
      <c r="A13" s="40" t="s">
        <v>43</v>
      </c>
      <c r="B13" s="42" t="s">
        <v>44</v>
      </c>
      <c r="C13" s="40" t="s">
        <v>45</v>
      </c>
      <c r="D13" s="40" t="s">
        <v>56</v>
      </c>
      <c r="E13" s="41" t="s">
        <v>17</v>
      </c>
      <c r="F13" s="45" t="s">
        <v>60</v>
      </c>
      <c r="G13" s="68">
        <f>342822+57242044</f>
        <v>57584866</v>
      </c>
      <c r="H13" s="68">
        <f>10378270+37264802+48885000</f>
        <v>96528072</v>
      </c>
      <c r="I13" s="48">
        <f t="shared" si="1"/>
        <v>-38943206</v>
      </c>
      <c r="J13" s="40" t="s">
        <v>19</v>
      </c>
    </row>
    <row r="14" spans="1:12" ht="76.5" customHeight="1" x14ac:dyDescent="0.3">
      <c r="A14" s="51" t="s">
        <v>47</v>
      </c>
      <c r="B14" s="42" t="s">
        <v>48</v>
      </c>
      <c r="C14" s="40" t="s">
        <v>49</v>
      </c>
      <c r="D14" s="40" t="s">
        <v>56</v>
      </c>
      <c r="E14" s="41" t="s">
        <v>17</v>
      </c>
      <c r="F14" s="45" t="s">
        <v>50</v>
      </c>
      <c r="G14" s="46">
        <v>137934215</v>
      </c>
      <c r="H14" s="59">
        <v>184167757</v>
      </c>
      <c r="I14" s="48">
        <f t="shared" si="1"/>
        <v>-46233542</v>
      </c>
      <c r="J14" s="40" t="s">
        <v>19</v>
      </c>
    </row>
    <row r="15" spans="1:12" ht="47.25" customHeight="1" x14ac:dyDescent="0.3">
      <c r="A15" s="49" t="s">
        <v>51</v>
      </c>
      <c r="B15" s="42" t="s">
        <v>52</v>
      </c>
      <c r="C15" s="40" t="s">
        <v>37</v>
      </c>
      <c r="D15" s="40" t="s">
        <v>56</v>
      </c>
      <c r="E15" s="41" t="s">
        <v>17</v>
      </c>
      <c r="F15" s="70" t="s">
        <v>61</v>
      </c>
      <c r="G15" s="44">
        <f>61077723+28476992</f>
        <v>89554715</v>
      </c>
      <c r="H15" s="44">
        <f>79036021+34310807</f>
        <v>113346828</v>
      </c>
      <c r="I15" s="48">
        <f t="shared" si="1"/>
        <v>-23792113</v>
      </c>
      <c r="J15" s="40" t="s">
        <v>19</v>
      </c>
    </row>
    <row r="16" spans="1:12" x14ac:dyDescent="0.3">
      <c r="A16" s="88"/>
      <c r="B16" s="89"/>
      <c r="C16" s="89"/>
      <c r="D16" s="89"/>
      <c r="E16" s="89"/>
      <c r="F16" s="52" t="s">
        <v>54</v>
      </c>
      <c r="G16" s="60">
        <f>SUM(G5:G15)</f>
        <v>5971129306</v>
      </c>
      <c r="H16" s="60">
        <f>SUM(H5:H15)</f>
        <v>6243927708</v>
      </c>
      <c r="I16" s="71">
        <f>SUM(I5:I15)</f>
        <v>-272798402</v>
      </c>
      <c r="J16" s="53"/>
    </row>
    <row r="17" spans="1:10" ht="28.5" customHeight="1" x14ac:dyDescent="0.3">
      <c r="A17" s="54" t="s">
        <v>62</v>
      </c>
      <c r="B17" s="55"/>
      <c r="C17" s="56"/>
      <c r="D17" s="56"/>
      <c r="E17" s="56"/>
      <c r="F17" s="56"/>
      <c r="G17" s="56"/>
      <c r="H17" s="56"/>
      <c r="I17" s="56"/>
      <c r="J17" s="57"/>
    </row>
  </sheetData>
  <mergeCells count="7">
    <mergeCell ref="A9:A10"/>
    <mergeCell ref="A16:E16"/>
    <mergeCell ref="B2:C2"/>
    <mergeCell ref="E2:J2"/>
    <mergeCell ref="B1:I1"/>
    <mergeCell ref="A5:A7"/>
    <mergeCell ref="A3:J3"/>
  </mergeCells>
  <pageMargins left="0.19685039370078741" right="0.19685039370078741" top="0.35433070866141736" bottom="0.55118110236220474" header="0.31496062992125984" footer="0.31496062992125984"/>
  <pageSetup scale="55" orientation="landscape" r:id="rId1"/>
  <headerFooter>
    <oddFooter>&amp;CPág. &amp;P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
  <sheetViews>
    <sheetView showGridLines="0" zoomScale="70" zoomScaleNormal="70" workbookViewId="0">
      <selection activeCell="B2" sqref="B2:C2"/>
    </sheetView>
  </sheetViews>
  <sheetFormatPr baseColWidth="10" defaultColWidth="11.42578125" defaultRowHeight="16.5" x14ac:dyDescent="0.3"/>
  <cols>
    <col min="1" max="1" width="31.42578125" style="36" customWidth="1"/>
    <col min="2" max="2" width="57.28515625" style="36" customWidth="1"/>
    <col min="3" max="3" width="26.85546875" style="36" customWidth="1"/>
    <col min="4" max="4" width="18.140625" style="36" customWidth="1"/>
    <col min="5" max="5" width="35.7109375" style="36" customWidth="1"/>
    <col min="6" max="6" width="34.7109375" style="36" customWidth="1"/>
    <col min="7" max="8" width="24.5703125" style="36" bestFit="1" customWidth="1"/>
    <col min="9" max="9" width="30.5703125" style="36" customWidth="1"/>
    <col min="10" max="10" width="33" style="36" customWidth="1"/>
    <col min="11" max="16384" width="11.42578125" style="36"/>
  </cols>
  <sheetData>
    <row r="1" spans="1:12" ht="55.5" customHeight="1" thickBot="1" x14ac:dyDescent="0.35">
      <c r="A1" s="34"/>
      <c r="B1" s="94" t="s">
        <v>0</v>
      </c>
      <c r="C1" s="94"/>
      <c r="D1" s="94"/>
      <c r="E1" s="94"/>
      <c r="F1" s="94"/>
      <c r="G1" s="94"/>
      <c r="H1" s="94"/>
      <c r="I1" s="94"/>
      <c r="J1" s="35"/>
    </row>
    <row r="2" spans="1:12" ht="54" customHeight="1" thickBot="1" x14ac:dyDescent="0.35">
      <c r="A2" s="37" t="s">
        <v>1</v>
      </c>
      <c r="B2" s="90" t="s">
        <v>2</v>
      </c>
      <c r="C2" s="91"/>
      <c r="D2" s="38" t="s">
        <v>3</v>
      </c>
      <c r="E2" s="90" t="s">
        <v>4</v>
      </c>
      <c r="F2" s="92"/>
      <c r="G2" s="92"/>
      <c r="H2" s="92"/>
      <c r="I2" s="92"/>
      <c r="J2" s="93"/>
    </row>
    <row r="3" spans="1:12" s="39" customFormat="1" ht="23.25" customHeight="1" x14ac:dyDescent="0.25">
      <c r="A3" s="96" t="s">
        <v>5</v>
      </c>
      <c r="B3" s="96"/>
      <c r="C3" s="96"/>
      <c r="D3" s="96"/>
      <c r="E3" s="96"/>
      <c r="F3" s="96"/>
      <c r="G3" s="96"/>
      <c r="H3" s="96"/>
      <c r="I3" s="96"/>
      <c r="J3" s="96"/>
    </row>
    <row r="4" spans="1:12" ht="33" x14ac:dyDescent="0.3">
      <c r="A4" s="40" t="s">
        <v>6</v>
      </c>
      <c r="B4" s="40" t="s">
        <v>7</v>
      </c>
      <c r="C4" s="41" t="s">
        <v>8</v>
      </c>
      <c r="D4" s="40" t="s">
        <v>9</v>
      </c>
      <c r="E4" s="41" t="s">
        <v>10</v>
      </c>
      <c r="F4" s="40" t="s">
        <v>11</v>
      </c>
      <c r="G4" s="40">
        <v>2021</v>
      </c>
      <c r="H4" s="40">
        <v>2020</v>
      </c>
      <c r="I4" s="40" t="s">
        <v>12</v>
      </c>
      <c r="J4" s="40" t="s">
        <v>13</v>
      </c>
    </row>
    <row r="5" spans="1:12" ht="66" x14ac:dyDescent="0.3">
      <c r="A5" s="86" t="s">
        <v>14</v>
      </c>
      <c r="B5" s="42" t="s">
        <v>15</v>
      </c>
      <c r="C5" s="40" t="s">
        <v>16</v>
      </c>
      <c r="D5" s="40"/>
      <c r="E5" s="41" t="s">
        <v>17</v>
      </c>
      <c r="F5" s="43"/>
      <c r="G5" s="58"/>
      <c r="H5" s="58">
        <v>8611442011</v>
      </c>
      <c r="I5" s="58">
        <f t="shared" ref="I5:I15" si="0">G5-H5</f>
        <v>-8611442011</v>
      </c>
      <c r="J5" s="40" t="s">
        <v>19</v>
      </c>
    </row>
    <row r="6" spans="1:12" ht="33" x14ac:dyDescent="0.3">
      <c r="A6" s="95"/>
      <c r="B6" s="42" t="s">
        <v>20</v>
      </c>
      <c r="C6" s="40" t="s">
        <v>16</v>
      </c>
      <c r="D6" s="40"/>
      <c r="E6" s="41" t="s">
        <v>17</v>
      </c>
      <c r="F6" s="45"/>
      <c r="G6" s="46"/>
      <c r="H6" s="46">
        <v>636825</v>
      </c>
      <c r="I6" s="61">
        <f t="shared" si="0"/>
        <v>-636825</v>
      </c>
      <c r="J6" s="40" t="s">
        <v>19</v>
      </c>
      <c r="L6" s="47"/>
    </row>
    <row r="7" spans="1:12" ht="66" x14ac:dyDescent="0.3">
      <c r="A7" s="87"/>
      <c r="B7" s="42" t="s">
        <v>22</v>
      </c>
      <c r="C7" s="40" t="s">
        <v>16</v>
      </c>
      <c r="D7" s="40"/>
      <c r="E7" s="41" t="s">
        <v>17</v>
      </c>
      <c r="F7" s="45"/>
      <c r="G7" s="59"/>
      <c r="H7" s="59">
        <v>2049564481</v>
      </c>
      <c r="I7" s="61">
        <f t="shared" si="0"/>
        <v>-2049564481</v>
      </c>
      <c r="J7" s="40" t="s">
        <v>19</v>
      </c>
    </row>
    <row r="8" spans="1:12" ht="66" x14ac:dyDescent="0.3">
      <c r="A8" s="49" t="s">
        <v>24</v>
      </c>
      <c r="B8" s="42" t="s">
        <v>25</v>
      </c>
      <c r="C8" s="40" t="s">
        <v>26</v>
      </c>
      <c r="D8" s="40"/>
      <c r="E8" s="41" t="s">
        <v>17</v>
      </c>
      <c r="F8" s="45"/>
      <c r="G8" s="59"/>
      <c r="H8" s="59">
        <v>3677238</v>
      </c>
      <c r="I8" s="61">
        <f t="shared" si="0"/>
        <v>-3677238</v>
      </c>
      <c r="J8" s="40" t="s">
        <v>19</v>
      </c>
    </row>
    <row r="9" spans="1:12" ht="107.25" customHeight="1" x14ac:dyDescent="0.3">
      <c r="A9" s="97" t="s">
        <v>28</v>
      </c>
      <c r="B9" s="42" t="s">
        <v>29</v>
      </c>
      <c r="C9" s="40" t="s">
        <v>30</v>
      </c>
      <c r="D9" s="40"/>
      <c r="E9" s="41" t="s">
        <v>17</v>
      </c>
      <c r="F9" s="45"/>
      <c r="G9" s="59"/>
      <c r="H9" s="59">
        <v>1670812</v>
      </c>
      <c r="I9" s="61">
        <f t="shared" si="0"/>
        <v>-1670812</v>
      </c>
      <c r="J9" s="40" t="s">
        <v>19</v>
      </c>
    </row>
    <row r="10" spans="1:12" ht="66" x14ac:dyDescent="0.3">
      <c r="A10" s="98"/>
      <c r="B10" s="42" t="s">
        <v>32</v>
      </c>
      <c r="C10" s="40" t="s">
        <v>33</v>
      </c>
      <c r="D10" s="40"/>
      <c r="E10" s="41" t="s">
        <v>17</v>
      </c>
      <c r="F10" s="43"/>
      <c r="G10" s="59"/>
      <c r="H10" s="59">
        <v>20625609</v>
      </c>
      <c r="I10" s="61">
        <f t="shared" si="0"/>
        <v>-20625609</v>
      </c>
      <c r="J10" s="40" t="s">
        <v>19</v>
      </c>
    </row>
    <row r="11" spans="1:12" ht="33" x14ac:dyDescent="0.3">
      <c r="A11" s="50" t="s">
        <v>35</v>
      </c>
      <c r="B11" s="42" t="s">
        <v>36</v>
      </c>
      <c r="C11" s="40" t="s">
        <v>37</v>
      </c>
      <c r="D11" s="40"/>
      <c r="E11" s="41" t="s">
        <v>17</v>
      </c>
      <c r="F11" s="43"/>
      <c r="G11" s="59"/>
      <c r="H11" s="59">
        <v>1406394</v>
      </c>
      <c r="I11" s="61">
        <f t="shared" si="0"/>
        <v>-1406394</v>
      </c>
      <c r="J11" s="40" t="s">
        <v>19</v>
      </c>
    </row>
    <row r="12" spans="1:12" ht="82.5" x14ac:dyDescent="0.3">
      <c r="A12" s="50" t="s">
        <v>39</v>
      </c>
      <c r="B12" s="42" t="s">
        <v>40</v>
      </c>
      <c r="C12" s="40" t="s">
        <v>41</v>
      </c>
      <c r="D12" s="40"/>
      <c r="E12" s="41" t="s">
        <v>17</v>
      </c>
      <c r="F12" s="43"/>
      <c r="G12" s="58"/>
      <c r="H12" s="58">
        <f>27761998+1986219</f>
        <v>29748217</v>
      </c>
      <c r="I12" s="61">
        <f t="shared" si="0"/>
        <v>-29748217</v>
      </c>
      <c r="J12" s="40" t="s">
        <v>19</v>
      </c>
    </row>
    <row r="13" spans="1:12" ht="33" x14ac:dyDescent="0.3">
      <c r="A13" s="40" t="s">
        <v>43</v>
      </c>
      <c r="B13" s="42" t="s">
        <v>44</v>
      </c>
      <c r="C13" s="40" t="s">
        <v>45</v>
      </c>
      <c r="D13" s="40"/>
      <c r="E13" s="41" t="s">
        <v>17</v>
      </c>
      <c r="F13" s="45"/>
      <c r="G13" s="59"/>
      <c r="H13" s="59">
        <f>137180771+97182452</f>
        <v>234363223</v>
      </c>
      <c r="I13" s="58">
        <f t="shared" si="0"/>
        <v>-234363223</v>
      </c>
      <c r="J13" s="40" t="s">
        <v>19</v>
      </c>
    </row>
    <row r="14" spans="1:12" ht="49.5" x14ac:dyDescent="0.3">
      <c r="A14" s="51" t="s">
        <v>47</v>
      </c>
      <c r="B14" s="42" t="s">
        <v>48</v>
      </c>
      <c r="C14" s="40" t="s">
        <v>49</v>
      </c>
      <c r="D14" s="40"/>
      <c r="E14" s="41" t="s">
        <v>17</v>
      </c>
      <c r="F14" s="45"/>
      <c r="G14" s="59"/>
      <c r="H14" s="59">
        <v>324800873</v>
      </c>
      <c r="I14" s="61">
        <f t="shared" si="0"/>
        <v>-324800873</v>
      </c>
      <c r="J14" s="40" t="s">
        <v>19</v>
      </c>
    </row>
    <row r="15" spans="1:12" ht="49.5" x14ac:dyDescent="0.3">
      <c r="A15" s="49" t="s">
        <v>51</v>
      </c>
      <c r="B15" s="42" t="s">
        <v>52</v>
      </c>
      <c r="C15" s="40" t="s">
        <v>37</v>
      </c>
      <c r="D15" s="40"/>
      <c r="E15" s="41" t="s">
        <v>17</v>
      </c>
      <c r="F15" s="45"/>
      <c r="G15" s="58"/>
      <c r="H15" s="58">
        <f>114225837+51284670</f>
        <v>165510507</v>
      </c>
      <c r="I15" s="61">
        <f t="shared" si="0"/>
        <v>-165510507</v>
      </c>
      <c r="J15" s="40" t="s">
        <v>19</v>
      </c>
    </row>
    <row r="16" spans="1:12" x14ac:dyDescent="0.3">
      <c r="A16" s="88"/>
      <c r="B16" s="89"/>
      <c r="C16" s="89"/>
      <c r="D16" s="89"/>
      <c r="E16" s="89"/>
      <c r="F16" s="52" t="s">
        <v>54</v>
      </c>
      <c r="G16" s="60">
        <f>SUM(G5:G15)</f>
        <v>0</v>
      </c>
      <c r="H16" s="60">
        <f>SUM(H5:H15)</f>
        <v>11443446190</v>
      </c>
      <c r="I16" s="65">
        <f t="shared" ref="I16" si="1">SUM(I5:I15)</f>
        <v>-11443446190</v>
      </c>
      <c r="J16" s="53"/>
    </row>
    <row r="17" spans="1:10" ht="28.5" customHeight="1" x14ac:dyDescent="0.3">
      <c r="A17" s="54" t="s">
        <v>62</v>
      </c>
      <c r="B17" s="55"/>
      <c r="C17" s="56"/>
      <c r="D17" s="56"/>
      <c r="E17" s="56"/>
      <c r="F17" s="56"/>
      <c r="G17" s="56"/>
      <c r="H17" s="56"/>
      <c r="I17" s="56"/>
      <c r="J17" s="57"/>
    </row>
  </sheetData>
  <mergeCells count="7">
    <mergeCell ref="B1:I1"/>
    <mergeCell ref="A16:E16"/>
    <mergeCell ref="B2:C2"/>
    <mergeCell ref="E2:J2"/>
    <mergeCell ref="A3:J3"/>
    <mergeCell ref="A5:A7"/>
    <mergeCell ref="A9:A10"/>
  </mergeCells>
  <pageMargins left="0.19685039370078741" right="0.19685039370078741" top="0.35433070866141736" bottom="0.55118110236220474" header="0.31496062992125984" footer="0.31496062992125984"/>
  <pageSetup scale="55" orientation="landscape" r:id="rId1"/>
  <headerFooter>
    <oddFooter>&amp;CPág.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showGridLines="0" zoomScale="70" zoomScaleNormal="70" workbookViewId="0">
      <selection activeCell="I7" sqref="I7"/>
    </sheetView>
  </sheetViews>
  <sheetFormatPr baseColWidth="10" defaultColWidth="11.42578125" defaultRowHeight="16.5" x14ac:dyDescent="0.3"/>
  <cols>
    <col min="1" max="1" width="31.42578125" style="36" customWidth="1"/>
    <col min="2" max="2" width="57.28515625" style="36" customWidth="1"/>
    <col min="3" max="3" width="26.85546875" style="36" customWidth="1"/>
    <col min="4" max="4" width="18.140625" style="36" customWidth="1"/>
    <col min="5" max="5" width="35.7109375" style="36" customWidth="1"/>
    <col min="6" max="8" width="34.7109375" style="36" customWidth="1"/>
    <col min="9" max="9" width="30.5703125" style="36" customWidth="1"/>
    <col min="10" max="10" width="33" style="36" customWidth="1"/>
    <col min="11" max="16384" width="11.42578125" style="36"/>
  </cols>
  <sheetData>
    <row r="1" spans="1:12" ht="55.5" customHeight="1" thickBot="1" x14ac:dyDescent="0.35">
      <c r="A1" s="34"/>
      <c r="B1" s="94" t="s">
        <v>0</v>
      </c>
      <c r="C1" s="94"/>
      <c r="D1" s="94"/>
      <c r="E1" s="94"/>
      <c r="F1" s="94"/>
      <c r="G1" s="94"/>
      <c r="H1" s="94"/>
      <c r="I1" s="94"/>
      <c r="J1" s="35"/>
    </row>
    <row r="2" spans="1:12" ht="54" customHeight="1" thickBot="1" x14ac:dyDescent="0.35">
      <c r="A2" s="37" t="s">
        <v>1</v>
      </c>
      <c r="B2" s="90" t="s">
        <v>2</v>
      </c>
      <c r="C2" s="91"/>
      <c r="D2" s="38" t="s">
        <v>3</v>
      </c>
      <c r="E2" s="90" t="s">
        <v>4</v>
      </c>
      <c r="F2" s="92"/>
      <c r="G2" s="92"/>
      <c r="H2" s="92"/>
      <c r="I2" s="92"/>
      <c r="J2" s="93"/>
    </row>
    <row r="3" spans="1:12" s="39" customFormat="1" ht="23.25" customHeight="1" x14ac:dyDescent="0.25">
      <c r="A3" s="96" t="s">
        <v>5</v>
      </c>
      <c r="B3" s="96"/>
      <c r="C3" s="96"/>
      <c r="D3" s="96"/>
      <c r="E3" s="96"/>
      <c r="F3" s="96"/>
      <c r="G3" s="96"/>
      <c r="H3" s="96"/>
      <c r="I3" s="96"/>
      <c r="J3" s="96"/>
    </row>
    <row r="4" spans="1:12" ht="33" x14ac:dyDescent="0.3">
      <c r="A4" s="40" t="s">
        <v>6</v>
      </c>
      <c r="B4" s="40" t="s">
        <v>7</v>
      </c>
      <c r="C4" s="41" t="s">
        <v>8</v>
      </c>
      <c r="D4" s="40"/>
      <c r="E4" s="41" t="s">
        <v>10</v>
      </c>
      <c r="F4" s="40" t="s">
        <v>11</v>
      </c>
      <c r="G4" s="40">
        <v>2021</v>
      </c>
      <c r="H4" s="40">
        <v>2020</v>
      </c>
      <c r="I4" s="40" t="s">
        <v>12</v>
      </c>
      <c r="J4" s="40" t="s">
        <v>13</v>
      </c>
    </row>
    <row r="5" spans="1:12" ht="66" x14ac:dyDescent="0.3">
      <c r="A5" s="86" t="s">
        <v>14</v>
      </c>
      <c r="B5" s="42" t="s">
        <v>15</v>
      </c>
      <c r="C5" s="40" t="s">
        <v>16</v>
      </c>
      <c r="D5" s="40"/>
      <c r="E5" s="41" t="s">
        <v>17</v>
      </c>
      <c r="F5" s="43"/>
      <c r="G5" s="58"/>
      <c r="H5" s="58">
        <v>12937273411</v>
      </c>
      <c r="I5" s="58">
        <f>G5-H5</f>
        <v>-12937273411</v>
      </c>
      <c r="J5" s="40" t="s">
        <v>19</v>
      </c>
    </row>
    <row r="6" spans="1:12" ht="33" x14ac:dyDescent="0.3">
      <c r="A6" s="95"/>
      <c r="B6" s="42" t="s">
        <v>20</v>
      </c>
      <c r="C6" s="40" t="s">
        <v>16</v>
      </c>
      <c r="D6" s="40"/>
      <c r="E6" s="41" t="s">
        <v>17</v>
      </c>
      <c r="F6" s="45"/>
      <c r="G6" s="59"/>
      <c r="H6" s="59">
        <v>636825</v>
      </c>
      <c r="I6" s="61">
        <f t="shared" ref="I6:I15" si="0">G6-H6</f>
        <v>-636825</v>
      </c>
      <c r="J6" s="40" t="s">
        <v>19</v>
      </c>
      <c r="L6" s="47"/>
    </row>
    <row r="7" spans="1:12" ht="66" x14ac:dyDescent="0.3">
      <c r="A7" s="87"/>
      <c r="B7" s="42" t="s">
        <v>22</v>
      </c>
      <c r="C7" s="40" t="s">
        <v>16</v>
      </c>
      <c r="D7" s="40"/>
      <c r="E7" s="41" t="s">
        <v>17</v>
      </c>
      <c r="F7" s="45"/>
      <c r="G7" s="59"/>
      <c r="H7" s="59">
        <v>3319672357</v>
      </c>
      <c r="I7" s="58">
        <f t="shared" si="0"/>
        <v>-3319672357</v>
      </c>
      <c r="J7" s="40" t="s">
        <v>19</v>
      </c>
    </row>
    <row r="8" spans="1:12" ht="66" x14ac:dyDescent="0.3">
      <c r="A8" s="49" t="s">
        <v>24</v>
      </c>
      <c r="B8" s="42" t="s">
        <v>25</v>
      </c>
      <c r="C8" s="40" t="s">
        <v>26</v>
      </c>
      <c r="D8" s="40"/>
      <c r="E8" s="41" t="s">
        <v>17</v>
      </c>
      <c r="F8" s="45"/>
      <c r="G8" s="59"/>
      <c r="H8" s="59">
        <f>3683638+1347408</f>
        <v>5031046</v>
      </c>
      <c r="I8" s="61">
        <f t="shared" si="0"/>
        <v>-5031046</v>
      </c>
      <c r="J8" s="40" t="s">
        <v>19</v>
      </c>
    </row>
    <row r="9" spans="1:12" ht="107.25" customHeight="1" x14ac:dyDescent="0.3">
      <c r="A9" s="97" t="s">
        <v>28</v>
      </c>
      <c r="B9" s="42" t="s">
        <v>29</v>
      </c>
      <c r="C9" s="40" t="s">
        <v>30</v>
      </c>
      <c r="D9" s="40"/>
      <c r="E9" s="41" t="s">
        <v>17</v>
      </c>
      <c r="F9" s="45"/>
      <c r="G9" s="59"/>
      <c r="H9" s="59">
        <v>2159120</v>
      </c>
      <c r="I9" s="61">
        <f t="shared" si="0"/>
        <v>-2159120</v>
      </c>
      <c r="J9" s="40" t="s">
        <v>19</v>
      </c>
    </row>
    <row r="10" spans="1:12" ht="66" x14ac:dyDescent="0.3">
      <c r="A10" s="98"/>
      <c r="B10" s="42" t="s">
        <v>32</v>
      </c>
      <c r="C10" s="40" t="s">
        <v>33</v>
      </c>
      <c r="D10" s="40"/>
      <c r="E10" s="41" t="s">
        <v>17</v>
      </c>
      <c r="F10" s="43"/>
      <c r="G10" s="59"/>
      <c r="H10" s="59">
        <v>7712026</v>
      </c>
      <c r="I10" s="61">
        <f t="shared" si="0"/>
        <v>-7712026</v>
      </c>
      <c r="J10" s="40" t="s">
        <v>19</v>
      </c>
    </row>
    <row r="11" spans="1:12" ht="33" x14ac:dyDescent="0.3">
      <c r="A11" s="50" t="s">
        <v>35</v>
      </c>
      <c r="B11" s="42" t="s">
        <v>36</v>
      </c>
      <c r="C11" s="40" t="s">
        <v>37</v>
      </c>
      <c r="D11" s="40"/>
      <c r="E11" s="41" t="s">
        <v>17</v>
      </c>
      <c r="F11" s="43"/>
      <c r="G11" s="59"/>
      <c r="H11" s="59">
        <v>2227224</v>
      </c>
      <c r="I11" s="61">
        <f t="shared" si="0"/>
        <v>-2227224</v>
      </c>
      <c r="J11" s="40" t="s">
        <v>19</v>
      </c>
    </row>
    <row r="12" spans="1:12" ht="82.5" x14ac:dyDescent="0.3">
      <c r="A12" s="50" t="s">
        <v>39</v>
      </c>
      <c r="B12" s="42" t="s">
        <v>40</v>
      </c>
      <c r="C12" s="40" t="s">
        <v>41</v>
      </c>
      <c r="D12" s="40"/>
      <c r="E12" s="41" t="s">
        <v>17</v>
      </c>
      <c r="F12" s="43"/>
      <c r="G12" s="58"/>
      <c r="H12" s="58">
        <f>67446219+44909712</f>
        <v>112355931</v>
      </c>
      <c r="I12" s="61">
        <f t="shared" si="0"/>
        <v>-112355931</v>
      </c>
      <c r="J12" s="40" t="s">
        <v>19</v>
      </c>
    </row>
    <row r="13" spans="1:12" ht="33" x14ac:dyDescent="0.3">
      <c r="A13" s="40" t="s">
        <v>43</v>
      </c>
      <c r="B13" s="42" t="s">
        <v>44</v>
      </c>
      <c r="C13" s="40" t="s">
        <v>45</v>
      </c>
      <c r="D13" s="40"/>
      <c r="E13" s="41" t="s">
        <v>17</v>
      </c>
      <c r="F13" s="45"/>
      <c r="G13" s="59"/>
      <c r="H13" s="59">
        <f>200681505+167885291</f>
        <v>368566796</v>
      </c>
      <c r="I13" s="58">
        <f t="shared" si="0"/>
        <v>-368566796</v>
      </c>
      <c r="J13" s="40" t="s">
        <v>19</v>
      </c>
    </row>
    <row r="14" spans="1:12" ht="49.5" x14ac:dyDescent="0.3">
      <c r="A14" s="51" t="s">
        <v>47</v>
      </c>
      <c r="B14" s="42" t="s">
        <v>48</v>
      </c>
      <c r="C14" s="40" t="s">
        <v>49</v>
      </c>
      <c r="D14" s="40"/>
      <c r="E14" s="41" t="s">
        <v>17</v>
      </c>
      <c r="F14" s="45"/>
      <c r="G14" s="59"/>
      <c r="H14" s="59">
        <v>424894031</v>
      </c>
      <c r="I14" s="61">
        <f t="shared" si="0"/>
        <v>-424894031</v>
      </c>
      <c r="J14" s="40" t="s">
        <v>19</v>
      </c>
    </row>
    <row r="15" spans="1:12" ht="49.5" x14ac:dyDescent="0.3">
      <c r="A15" s="49" t="s">
        <v>51</v>
      </c>
      <c r="B15" s="42" t="s">
        <v>52</v>
      </c>
      <c r="C15" s="40" t="s">
        <v>37</v>
      </c>
      <c r="D15" s="40"/>
      <c r="E15" s="41" t="s">
        <v>17</v>
      </c>
      <c r="F15" s="45"/>
      <c r="G15" s="58"/>
      <c r="H15" s="58">
        <f>65615338+145805653</f>
        <v>211420991</v>
      </c>
      <c r="I15" s="61">
        <f t="shared" si="0"/>
        <v>-211420991</v>
      </c>
      <c r="J15" s="40" t="s">
        <v>19</v>
      </c>
    </row>
    <row r="16" spans="1:12" x14ac:dyDescent="0.3">
      <c r="A16" s="88"/>
      <c r="B16" s="89"/>
      <c r="C16" s="89"/>
      <c r="D16" s="89"/>
      <c r="E16" s="89"/>
      <c r="F16" s="52" t="s">
        <v>54</v>
      </c>
      <c r="G16" s="60">
        <f>SUM(G5:G15)</f>
        <v>0</v>
      </c>
      <c r="H16" s="60">
        <f t="shared" ref="H16:I16" si="1">SUM(H5:H15)</f>
        <v>17391949758</v>
      </c>
      <c r="I16" s="65">
        <f t="shared" si="1"/>
        <v>-17391949758</v>
      </c>
      <c r="J16" s="53"/>
    </row>
    <row r="17" spans="1:10" ht="28.5" customHeight="1" x14ac:dyDescent="0.3">
      <c r="A17" s="54" t="s">
        <v>62</v>
      </c>
      <c r="B17" s="55"/>
      <c r="C17" s="56"/>
      <c r="D17" s="56"/>
      <c r="E17" s="56"/>
      <c r="F17" s="56"/>
      <c r="G17" s="63"/>
      <c r="H17" s="56"/>
      <c r="I17" s="56"/>
      <c r="J17" s="57"/>
    </row>
    <row r="38" spans="5:5" x14ac:dyDescent="0.3">
      <c r="E38" s="36" t="s">
        <v>63</v>
      </c>
    </row>
  </sheetData>
  <mergeCells count="7">
    <mergeCell ref="B1:I1"/>
    <mergeCell ref="A5:A7"/>
    <mergeCell ref="A9:A10"/>
    <mergeCell ref="A16:E16"/>
    <mergeCell ref="B2:C2"/>
    <mergeCell ref="E2:J2"/>
    <mergeCell ref="A3:J3"/>
  </mergeCells>
  <pageMargins left="0.19685039370078741" right="0.19685039370078741" top="0.35433070866141736" bottom="0.55118110236220474" header="0.31496062992125984" footer="0.31496062992125984"/>
  <pageSetup scale="55" orientation="landscape" r:id="rId1"/>
  <headerFooter>
    <oddFooter>&amp;CPág.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
  <sheetViews>
    <sheetView workbookViewId="0">
      <selection activeCell="E19" sqref="E19"/>
    </sheetView>
  </sheetViews>
  <sheetFormatPr baseColWidth="10" defaultColWidth="11.42578125" defaultRowHeight="15" x14ac:dyDescent="0.25"/>
  <cols>
    <col min="1" max="1" width="14.140625" bestFit="1" customWidth="1"/>
    <col min="3" max="3" width="12.28515625" bestFit="1" customWidth="1"/>
    <col min="5" max="5" width="12.28515625" bestFit="1" customWidth="1"/>
    <col min="7" max="7" width="12.28515625" bestFit="1" customWidth="1"/>
    <col min="9" max="9" width="21.5703125" customWidth="1"/>
  </cols>
  <sheetData>
    <row r="1" spans="1:9" x14ac:dyDescent="0.25">
      <c r="A1" s="105" t="s">
        <v>64</v>
      </c>
      <c r="B1" s="105"/>
      <c r="C1" s="105"/>
      <c r="D1" s="105"/>
      <c r="E1" s="105"/>
      <c r="F1" s="105"/>
      <c r="G1" s="105"/>
      <c r="H1" s="105"/>
      <c r="I1" s="105"/>
    </row>
    <row r="2" spans="1:9" x14ac:dyDescent="0.25">
      <c r="A2" s="105" t="s">
        <v>65</v>
      </c>
      <c r="B2" s="105"/>
      <c r="C2" s="105" t="s">
        <v>66</v>
      </c>
      <c r="D2" s="105"/>
      <c r="E2" s="105" t="s">
        <v>67</v>
      </c>
      <c r="F2" s="105"/>
      <c r="G2" s="105" t="s">
        <v>68</v>
      </c>
      <c r="H2" s="105"/>
      <c r="I2" s="24" t="s">
        <v>69</v>
      </c>
    </row>
    <row r="3" spans="1:9" x14ac:dyDescent="0.25">
      <c r="A3" s="24">
        <v>2020</v>
      </c>
      <c r="B3" s="24">
        <v>2021</v>
      </c>
      <c r="C3" s="24">
        <v>2020</v>
      </c>
      <c r="D3" s="24">
        <v>2021</v>
      </c>
      <c r="E3" s="24">
        <v>2020</v>
      </c>
      <c r="F3" s="24">
        <v>2021</v>
      </c>
      <c r="G3" s="24">
        <v>2020</v>
      </c>
      <c r="H3" s="24">
        <v>2021</v>
      </c>
      <c r="I3" s="24" t="s">
        <v>70</v>
      </c>
    </row>
    <row r="4" spans="1:9" ht="16.5" x14ac:dyDescent="0.3">
      <c r="A4" s="103">
        <f>+'trimestre1 '!I16</f>
        <v>-310255641</v>
      </c>
      <c r="B4" s="103"/>
      <c r="C4" s="103">
        <f>+trimestre2!I16</f>
        <v>-272798402</v>
      </c>
      <c r="D4" s="103"/>
      <c r="E4" s="104"/>
      <c r="F4" s="104"/>
      <c r="G4" s="104"/>
      <c r="H4" s="104"/>
      <c r="I4" s="66">
        <f>+A4+C4+E4+G4</f>
        <v>-583054043</v>
      </c>
    </row>
    <row r="5" spans="1:9" ht="15.75" thickBot="1" x14ac:dyDescent="0.3">
      <c r="A5" s="99" t="s">
        <v>71</v>
      </c>
      <c r="B5" s="99"/>
      <c r="C5" s="99"/>
      <c r="D5" s="99"/>
      <c r="E5" s="99"/>
      <c r="F5" s="99"/>
      <c r="G5" s="99"/>
      <c r="H5" s="99"/>
      <c r="I5" s="99"/>
    </row>
    <row r="6" spans="1:9" ht="59.25" customHeight="1" thickBot="1" x14ac:dyDescent="0.3">
      <c r="A6" s="100" t="s">
        <v>72</v>
      </c>
      <c r="B6" s="101"/>
      <c r="C6" s="101"/>
      <c r="D6" s="101"/>
      <c r="E6" s="101"/>
      <c r="F6" s="101"/>
      <c r="G6" s="101"/>
      <c r="H6" s="101"/>
      <c r="I6" s="102"/>
    </row>
    <row r="8" spans="1:9" x14ac:dyDescent="0.25">
      <c r="A8" s="23"/>
    </row>
  </sheetData>
  <mergeCells count="11">
    <mergeCell ref="A1:I1"/>
    <mergeCell ref="A2:B2"/>
    <mergeCell ref="C2:D2"/>
    <mergeCell ref="E2:F2"/>
    <mergeCell ref="G2:H2"/>
    <mergeCell ref="A5:I5"/>
    <mergeCell ref="A6:I6"/>
    <mergeCell ref="A4:B4"/>
    <mergeCell ref="C4:D4"/>
    <mergeCell ref="E4:F4"/>
    <mergeCell ref="G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BCE9-3488-4F5A-83CC-7563253AC71D}">
  <dimension ref="A1:J58"/>
  <sheetViews>
    <sheetView topLeftCell="A4" zoomScale="91" zoomScaleNormal="91" workbookViewId="0">
      <selection activeCell="B12" sqref="B12"/>
    </sheetView>
  </sheetViews>
  <sheetFormatPr baseColWidth="10" defaultColWidth="11.42578125" defaultRowHeight="15" x14ac:dyDescent="0.25"/>
  <cols>
    <col min="1" max="1" width="15.7109375" customWidth="1"/>
    <col min="2" max="2" width="62.28515625" customWidth="1"/>
    <col min="3" max="3" width="15.7109375" customWidth="1"/>
    <col min="4" max="4" width="14.85546875" customWidth="1"/>
    <col min="5" max="5" width="16.140625" customWidth="1"/>
    <col min="6" max="6" width="83.7109375" bestFit="1" customWidth="1"/>
    <col min="7" max="8" width="16.85546875" style="32" customWidth="1"/>
    <col min="9" max="9" width="13.140625" customWidth="1"/>
    <col min="10" max="10" width="15.140625" customWidth="1"/>
  </cols>
  <sheetData>
    <row r="1" spans="1:10" ht="24" thickBot="1" x14ac:dyDescent="0.3">
      <c r="A1" s="4"/>
      <c r="B1" s="75" t="s">
        <v>73</v>
      </c>
      <c r="C1" s="75"/>
      <c r="D1" s="75"/>
      <c r="E1" s="75"/>
      <c r="F1" s="75"/>
      <c r="G1" s="75"/>
      <c r="H1" s="75"/>
      <c r="I1" s="75"/>
      <c r="J1" s="12"/>
    </row>
    <row r="2" spans="1:10" ht="36.75" thickBot="1" x14ac:dyDescent="0.3">
      <c r="A2" s="11" t="s">
        <v>1</v>
      </c>
      <c r="B2" s="76" t="s">
        <v>2</v>
      </c>
      <c r="C2" s="77"/>
      <c r="D2" s="10" t="s">
        <v>3</v>
      </c>
      <c r="E2" s="76" t="s">
        <v>4</v>
      </c>
      <c r="F2" s="78"/>
      <c r="G2" s="78"/>
      <c r="H2" s="78"/>
      <c r="I2" s="78"/>
      <c r="J2" s="79"/>
    </row>
    <row r="3" spans="1:10" ht="18" x14ac:dyDescent="0.25">
      <c r="A3" s="80" t="s">
        <v>5</v>
      </c>
      <c r="B3" s="80"/>
      <c r="C3" s="80"/>
      <c r="D3" s="80"/>
      <c r="E3" s="80"/>
      <c r="F3" s="80"/>
      <c r="G3" s="80"/>
      <c r="H3" s="80"/>
      <c r="I3" s="80"/>
      <c r="J3" s="80"/>
    </row>
    <row r="4" spans="1:10" ht="53.25" customHeight="1" x14ac:dyDescent="0.25">
      <c r="A4" s="2" t="s">
        <v>6</v>
      </c>
      <c r="B4" s="2" t="s">
        <v>7</v>
      </c>
      <c r="C4" s="5" t="s">
        <v>8</v>
      </c>
      <c r="D4" s="2" t="s">
        <v>9</v>
      </c>
      <c r="E4" s="5" t="s">
        <v>10</v>
      </c>
      <c r="F4" s="2" t="s">
        <v>11</v>
      </c>
      <c r="G4" s="28">
        <v>2020</v>
      </c>
      <c r="H4" s="28">
        <v>2019</v>
      </c>
      <c r="I4" s="2" t="s">
        <v>12</v>
      </c>
      <c r="J4" s="2" t="s">
        <v>13</v>
      </c>
    </row>
    <row r="5" spans="1:10" ht="71.25" customHeight="1" x14ac:dyDescent="0.25">
      <c r="A5" s="83"/>
      <c r="B5" s="26" t="s">
        <v>74</v>
      </c>
      <c r="C5" s="2" t="s">
        <v>16</v>
      </c>
      <c r="D5" s="2"/>
      <c r="E5" s="5" t="s">
        <v>17</v>
      </c>
      <c r="F5" s="14" t="s">
        <v>75</v>
      </c>
      <c r="G5" s="28">
        <v>3818701891</v>
      </c>
      <c r="H5" s="28">
        <v>3433809562</v>
      </c>
      <c r="I5" s="28">
        <v>384892329</v>
      </c>
      <c r="J5" s="2" t="s">
        <v>76</v>
      </c>
    </row>
    <row r="6" spans="1:10" ht="47.25" x14ac:dyDescent="0.25">
      <c r="A6" s="84"/>
      <c r="B6" s="26" t="s">
        <v>77</v>
      </c>
      <c r="C6" s="2" t="s">
        <v>16</v>
      </c>
      <c r="D6" s="2"/>
      <c r="E6" s="5" t="s">
        <v>17</v>
      </c>
      <c r="F6" s="14" t="s">
        <v>78</v>
      </c>
      <c r="G6" s="28">
        <v>636825</v>
      </c>
      <c r="H6" s="28">
        <v>418400</v>
      </c>
      <c r="I6" s="28">
        <v>218425</v>
      </c>
      <c r="J6" s="2" t="str">
        <f>+J5</f>
        <v>Nómina Plataforma G+</v>
      </c>
    </row>
    <row r="7" spans="1:10" ht="59.25" customHeight="1" x14ac:dyDescent="0.25">
      <c r="A7" s="84"/>
      <c r="B7" s="26" t="s">
        <v>79</v>
      </c>
      <c r="C7" s="2" t="s">
        <v>33</v>
      </c>
      <c r="D7" s="2"/>
      <c r="E7" s="5" t="s">
        <v>17</v>
      </c>
      <c r="F7" s="14" t="s">
        <v>80</v>
      </c>
      <c r="G7" s="28"/>
      <c r="H7" s="28"/>
      <c r="I7" s="28"/>
      <c r="J7" s="2"/>
    </row>
    <row r="8" spans="1:10" ht="68.25" customHeight="1" x14ac:dyDescent="0.25">
      <c r="A8" s="84"/>
      <c r="B8" s="26" t="s">
        <v>81</v>
      </c>
      <c r="C8" s="2" t="s">
        <v>16</v>
      </c>
      <c r="D8" s="2"/>
      <c r="E8" s="5" t="s">
        <v>17</v>
      </c>
      <c r="F8" s="14" t="s">
        <v>82</v>
      </c>
      <c r="G8" s="28">
        <v>101697305</v>
      </c>
      <c r="H8" s="28">
        <v>118888411</v>
      </c>
      <c r="I8" s="33">
        <v>-17191106</v>
      </c>
      <c r="J8" s="2" t="s">
        <v>19</v>
      </c>
    </row>
    <row r="9" spans="1:10" ht="52.5" customHeight="1" x14ac:dyDescent="0.25">
      <c r="A9" s="84"/>
      <c r="B9" s="26" t="s">
        <v>83</v>
      </c>
      <c r="C9" s="2" t="s">
        <v>84</v>
      </c>
      <c r="D9" s="2"/>
      <c r="E9" s="5" t="s">
        <v>17</v>
      </c>
      <c r="F9" s="14" t="s">
        <v>85</v>
      </c>
      <c r="G9" s="28"/>
      <c r="H9" s="28"/>
      <c r="I9" s="28"/>
      <c r="J9" s="2"/>
    </row>
    <row r="10" spans="1:10" ht="55.5" customHeight="1" x14ac:dyDescent="0.25">
      <c r="A10" s="84"/>
      <c r="B10" s="26" t="s">
        <v>86</v>
      </c>
      <c r="C10" s="2" t="s">
        <v>87</v>
      </c>
      <c r="D10" s="2"/>
      <c r="E10" s="5" t="s">
        <v>17</v>
      </c>
      <c r="F10" s="14" t="s">
        <v>88</v>
      </c>
      <c r="G10" s="28"/>
      <c r="H10" s="28"/>
      <c r="I10" s="28"/>
      <c r="J10" s="2"/>
    </row>
    <row r="11" spans="1:10" ht="94.5" x14ac:dyDescent="0.25">
      <c r="A11" s="84"/>
      <c r="B11" s="26" t="s">
        <v>89</v>
      </c>
      <c r="C11" s="2" t="s">
        <v>90</v>
      </c>
      <c r="D11" s="2"/>
      <c r="E11" s="5" t="s">
        <v>17</v>
      </c>
      <c r="F11" s="14" t="s">
        <v>91</v>
      </c>
      <c r="G11" s="28"/>
      <c r="H11" s="28"/>
      <c r="I11" s="28"/>
      <c r="J11" s="2"/>
    </row>
    <row r="12" spans="1:10" ht="44.25" customHeight="1" x14ac:dyDescent="0.25">
      <c r="A12" s="85"/>
      <c r="B12" s="26" t="s">
        <v>92</v>
      </c>
      <c r="C12" s="2" t="s">
        <v>33</v>
      </c>
      <c r="D12" s="2"/>
      <c r="E12" s="5" t="s">
        <v>17</v>
      </c>
      <c r="F12" s="14" t="s">
        <v>93</v>
      </c>
      <c r="G12" s="28"/>
      <c r="H12" s="28"/>
      <c r="I12" s="28"/>
      <c r="J12" s="2"/>
    </row>
    <row r="13" spans="1:10" ht="66.75" customHeight="1" x14ac:dyDescent="0.25">
      <c r="A13" s="83" t="s">
        <v>24</v>
      </c>
      <c r="B13" s="26" t="s">
        <v>94</v>
      </c>
      <c r="C13" s="2" t="s">
        <v>26</v>
      </c>
      <c r="D13" s="2"/>
      <c r="E13" s="5" t="s">
        <v>17</v>
      </c>
      <c r="F13" s="14" t="s">
        <v>95</v>
      </c>
      <c r="G13" s="106">
        <v>9199335</v>
      </c>
      <c r="H13" s="106">
        <v>28924526</v>
      </c>
      <c r="I13" s="109">
        <v>-19725191</v>
      </c>
      <c r="J13" s="83" t="s">
        <v>19</v>
      </c>
    </row>
    <row r="14" spans="1:10" ht="78.75" customHeight="1" x14ac:dyDescent="0.25">
      <c r="A14" s="84"/>
      <c r="B14" s="26" t="s">
        <v>96</v>
      </c>
      <c r="C14" s="2" t="s">
        <v>26</v>
      </c>
      <c r="D14" s="2"/>
      <c r="E14" s="5" t="s">
        <v>17</v>
      </c>
      <c r="F14" s="83" t="s">
        <v>97</v>
      </c>
      <c r="G14" s="107"/>
      <c r="H14" s="107"/>
      <c r="I14" s="110"/>
      <c r="J14" s="84"/>
    </row>
    <row r="15" spans="1:10" ht="94.5" x14ac:dyDescent="0.25">
      <c r="A15" s="84"/>
      <c r="B15" s="26" t="s">
        <v>98</v>
      </c>
      <c r="C15" s="2" t="s">
        <v>26</v>
      </c>
      <c r="D15" s="2"/>
      <c r="E15" s="5" t="s">
        <v>17</v>
      </c>
      <c r="F15" s="84"/>
      <c r="G15" s="107"/>
      <c r="H15" s="107"/>
      <c r="I15" s="110"/>
      <c r="J15" s="84"/>
    </row>
    <row r="16" spans="1:10" ht="50.25" customHeight="1" x14ac:dyDescent="0.25">
      <c r="A16" s="84"/>
      <c r="B16" s="26" t="s">
        <v>99</v>
      </c>
      <c r="C16" s="2" t="s">
        <v>26</v>
      </c>
      <c r="D16" s="2"/>
      <c r="E16" s="5" t="s">
        <v>17</v>
      </c>
      <c r="F16" s="84"/>
      <c r="G16" s="107"/>
      <c r="H16" s="107"/>
      <c r="I16" s="110"/>
      <c r="J16" s="84"/>
    </row>
    <row r="17" spans="1:10" ht="73.5" customHeight="1" x14ac:dyDescent="0.25">
      <c r="A17" s="84"/>
      <c r="B17" s="26" t="s">
        <v>100</v>
      </c>
      <c r="C17" s="2" t="s">
        <v>26</v>
      </c>
      <c r="D17" s="2"/>
      <c r="E17" s="5" t="s">
        <v>17</v>
      </c>
      <c r="F17" s="85"/>
      <c r="G17" s="107"/>
      <c r="H17" s="107"/>
      <c r="I17" s="110"/>
      <c r="J17" s="84"/>
    </row>
    <row r="18" spans="1:10" ht="62.25" customHeight="1" x14ac:dyDescent="0.25">
      <c r="A18" s="84"/>
      <c r="B18" s="26" t="s">
        <v>101</v>
      </c>
      <c r="C18" s="2" t="s">
        <v>26</v>
      </c>
      <c r="D18" s="2"/>
      <c r="E18" s="5" t="s">
        <v>17</v>
      </c>
      <c r="F18" s="14" t="s">
        <v>102</v>
      </c>
      <c r="G18" s="107"/>
      <c r="H18" s="107"/>
      <c r="I18" s="110"/>
      <c r="J18" s="84"/>
    </row>
    <row r="19" spans="1:10" ht="82.5" customHeight="1" x14ac:dyDescent="0.25">
      <c r="A19" s="84"/>
      <c r="B19" s="26" t="s">
        <v>103</v>
      </c>
      <c r="C19" s="2" t="s">
        <v>26</v>
      </c>
      <c r="D19" s="2"/>
      <c r="E19" s="5" t="s">
        <v>17</v>
      </c>
      <c r="F19" s="14"/>
      <c r="G19" s="107"/>
      <c r="H19" s="107"/>
      <c r="I19" s="110"/>
      <c r="J19" s="84"/>
    </row>
    <row r="20" spans="1:10" ht="67.5" customHeight="1" x14ac:dyDescent="0.25">
      <c r="A20" s="84"/>
      <c r="B20" s="26" t="s">
        <v>104</v>
      </c>
      <c r="C20" s="2" t="s">
        <v>26</v>
      </c>
      <c r="D20" s="2"/>
      <c r="E20" s="5" t="s">
        <v>17</v>
      </c>
      <c r="F20" s="14"/>
      <c r="G20" s="107"/>
      <c r="H20" s="107"/>
      <c r="I20" s="110"/>
      <c r="J20" s="84"/>
    </row>
    <row r="21" spans="1:10" ht="60" customHeight="1" x14ac:dyDescent="0.25">
      <c r="A21" s="84"/>
      <c r="B21" s="26" t="s">
        <v>105</v>
      </c>
      <c r="C21" s="2" t="s">
        <v>26</v>
      </c>
      <c r="D21" s="2"/>
      <c r="E21" s="5" t="s">
        <v>17</v>
      </c>
      <c r="F21" s="14"/>
      <c r="G21" s="107"/>
      <c r="H21" s="107"/>
      <c r="I21" s="110"/>
      <c r="J21" s="84"/>
    </row>
    <row r="22" spans="1:10" ht="45.75" customHeight="1" x14ac:dyDescent="0.25">
      <c r="A22" s="84"/>
      <c r="B22" s="26" t="s">
        <v>106</v>
      </c>
      <c r="C22" s="2" t="s">
        <v>26</v>
      </c>
      <c r="D22" s="2"/>
      <c r="E22" s="5" t="s">
        <v>17</v>
      </c>
      <c r="F22" s="14"/>
      <c r="G22" s="107"/>
      <c r="H22" s="107"/>
      <c r="I22" s="110"/>
      <c r="J22" s="84"/>
    </row>
    <row r="23" spans="1:10" ht="89.25" customHeight="1" x14ac:dyDescent="0.25">
      <c r="A23" s="84"/>
      <c r="B23" s="26" t="s">
        <v>107</v>
      </c>
      <c r="C23" s="2" t="s">
        <v>26</v>
      </c>
      <c r="D23" s="2"/>
      <c r="E23" s="5" t="s">
        <v>17</v>
      </c>
      <c r="F23" s="14"/>
      <c r="G23" s="108"/>
      <c r="H23" s="108"/>
      <c r="I23" s="111"/>
      <c r="J23" s="85"/>
    </row>
    <row r="24" spans="1:10" ht="86.25" customHeight="1" x14ac:dyDescent="0.25">
      <c r="A24" s="83" t="s">
        <v>28</v>
      </c>
      <c r="B24" s="26" t="s">
        <v>108</v>
      </c>
      <c r="C24" s="2" t="s">
        <v>30</v>
      </c>
      <c r="D24" s="2"/>
      <c r="E24" s="5" t="s">
        <v>17</v>
      </c>
      <c r="F24" s="14"/>
      <c r="G24" s="28"/>
      <c r="H24" s="28"/>
      <c r="I24" s="28"/>
      <c r="J24" s="2"/>
    </row>
    <row r="25" spans="1:10" ht="48.75" customHeight="1" x14ac:dyDescent="0.25">
      <c r="A25" s="84"/>
      <c r="B25" s="26" t="s">
        <v>109</v>
      </c>
      <c r="C25" s="2" t="s">
        <v>33</v>
      </c>
      <c r="D25" s="2"/>
      <c r="E25" s="5" t="s">
        <v>17</v>
      </c>
      <c r="F25" s="14"/>
      <c r="G25" s="28"/>
      <c r="H25" s="28"/>
      <c r="I25" s="28"/>
      <c r="J25" s="2"/>
    </row>
    <row r="26" spans="1:10" ht="45" customHeight="1" x14ac:dyDescent="0.25">
      <c r="A26" s="84"/>
      <c r="B26" s="26" t="s">
        <v>110</v>
      </c>
      <c r="C26" s="2" t="s">
        <v>33</v>
      </c>
      <c r="D26" s="2"/>
      <c r="E26" s="5" t="s">
        <v>17</v>
      </c>
      <c r="F26" s="14"/>
      <c r="G26" s="28"/>
      <c r="H26" s="28"/>
      <c r="I26" s="28"/>
      <c r="J26" s="2"/>
    </row>
    <row r="27" spans="1:10" ht="67.5" customHeight="1" x14ac:dyDescent="0.25">
      <c r="A27" s="84"/>
      <c r="B27" s="26" t="s">
        <v>111</v>
      </c>
      <c r="C27" s="2" t="s">
        <v>33</v>
      </c>
      <c r="D27" s="2"/>
      <c r="E27" s="5" t="s">
        <v>17</v>
      </c>
      <c r="F27" s="14"/>
      <c r="G27" s="28"/>
      <c r="H27" s="28"/>
      <c r="I27" s="28"/>
      <c r="J27" s="2"/>
    </row>
    <row r="28" spans="1:10" ht="55.5" customHeight="1" x14ac:dyDescent="0.25">
      <c r="A28" s="84"/>
      <c r="B28" s="26" t="s">
        <v>112</v>
      </c>
      <c r="C28" s="2" t="s">
        <v>33</v>
      </c>
      <c r="D28" s="2"/>
      <c r="E28" s="5" t="s">
        <v>17</v>
      </c>
      <c r="F28" s="14"/>
      <c r="G28" s="28"/>
      <c r="H28" s="28"/>
      <c r="I28" s="28"/>
      <c r="J28" s="2"/>
    </row>
    <row r="29" spans="1:10" ht="65.25" customHeight="1" x14ac:dyDescent="0.25">
      <c r="A29" s="83" t="s">
        <v>35</v>
      </c>
      <c r="B29" s="26" t="s">
        <v>113</v>
      </c>
      <c r="C29" s="2" t="s">
        <v>26</v>
      </c>
      <c r="D29" s="2"/>
      <c r="E29" s="5" t="s">
        <v>17</v>
      </c>
      <c r="F29" s="14"/>
      <c r="G29" s="28"/>
      <c r="H29" s="28"/>
      <c r="I29" s="28"/>
      <c r="J29" s="2"/>
    </row>
    <row r="30" spans="1:10" ht="72.75" customHeight="1" x14ac:dyDescent="0.25">
      <c r="A30" s="84"/>
      <c r="B30" s="26" t="s">
        <v>114</v>
      </c>
      <c r="C30" s="2" t="s">
        <v>115</v>
      </c>
      <c r="D30" s="2"/>
      <c r="E30" s="5" t="s">
        <v>17</v>
      </c>
      <c r="F30" s="14"/>
      <c r="G30" s="28"/>
      <c r="H30" s="28"/>
      <c r="I30" s="28"/>
      <c r="J30" s="2"/>
    </row>
    <row r="31" spans="1:10" ht="36" customHeight="1" x14ac:dyDescent="0.25">
      <c r="A31" s="84"/>
      <c r="B31" s="26" t="s">
        <v>116</v>
      </c>
      <c r="C31" s="2" t="s">
        <v>37</v>
      </c>
      <c r="D31" s="2"/>
      <c r="E31" s="5" t="s">
        <v>17</v>
      </c>
      <c r="F31" s="14"/>
      <c r="G31" s="28"/>
      <c r="H31" s="28"/>
      <c r="I31" s="28"/>
      <c r="J31" s="2"/>
    </row>
    <row r="32" spans="1:10" ht="59.25" customHeight="1" x14ac:dyDescent="0.25">
      <c r="A32" s="84"/>
      <c r="B32" s="26" t="s">
        <v>117</v>
      </c>
      <c r="C32" s="2" t="s">
        <v>37</v>
      </c>
      <c r="D32" s="2"/>
      <c r="E32" s="5" t="s">
        <v>17</v>
      </c>
      <c r="F32" s="14"/>
      <c r="G32" s="28"/>
      <c r="H32" s="28"/>
      <c r="I32" s="28"/>
      <c r="J32" s="2"/>
    </row>
    <row r="33" spans="1:10" ht="45.75" customHeight="1" x14ac:dyDescent="0.25">
      <c r="A33" s="85"/>
      <c r="B33" s="26" t="s">
        <v>118</v>
      </c>
      <c r="C33" s="2" t="s">
        <v>26</v>
      </c>
      <c r="D33" s="2"/>
      <c r="E33" s="5" t="s">
        <v>17</v>
      </c>
      <c r="F33" s="14"/>
      <c r="G33" s="28"/>
      <c r="H33" s="28"/>
      <c r="I33" s="28"/>
      <c r="J33" s="2"/>
    </row>
    <row r="34" spans="1:10" ht="82.5" customHeight="1" x14ac:dyDescent="0.25">
      <c r="A34" s="83" t="s">
        <v>39</v>
      </c>
      <c r="B34" s="26" t="s">
        <v>119</v>
      </c>
      <c r="C34" s="2" t="s">
        <v>41</v>
      </c>
      <c r="D34" s="2"/>
      <c r="E34" s="5" t="s">
        <v>17</v>
      </c>
      <c r="F34" s="14"/>
      <c r="G34" s="28"/>
      <c r="H34" s="28"/>
      <c r="I34" s="28"/>
      <c r="J34" s="2"/>
    </row>
    <row r="35" spans="1:10" ht="84" customHeight="1" x14ac:dyDescent="0.25">
      <c r="A35" s="84"/>
      <c r="B35" s="26" t="s">
        <v>120</v>
      </c>
      <c r="C35" s="2" t="s">
        <v>121</v>
      </c>
      <c r="D35" s="2"/>
      <c r="E35" s="5" t="s">
        <v>17</v>
      </c>
      <c r="F35" s="14"/>
      <c r="G35" s="28"/>
      <c r="H35" s="28"/>
      <c r="I35" s="28"/>
      <c r="J35" s="2"/>
    </row>
    <row r="36" spans="1:10" ht="112.5" customHeight="1" x14ac:dyDescent="0.25">
      <c r="A36" s="84"/>
      <c r="B36" s="26" t="s">
        <v>122</v>
      </c>
      <c r="C36" s="2" t="s">
        <v>123</v>
      </c>
      <c r="D36" s="2"/>
      <c r="E36" s="5" t="s">
        <v>17</v>
      </c>
      <c r="F36" s="14"/>
      <c r="G36" s="28"/>
      <c r="H36" s="28"/>
      <c r="I36" s="28"/>
      <c r="J36" s="2"/>
    </row>
    <row r="37" spans="1:10" ht="69" customHeight="1" x14ac:dyDescent="0.25">
      <c r="A37" s="84"/>
      <c r="B37" s="26" t="s">
        <v>124</v>
      </c>
      <c r="C37" s="2" t="s">
        <v>123</v>
      </c>
      <c r="D37" s="2"/>
      <c r="E37" s="5" t="s">
        <v>17</v>
      </c>
      <c r="F37" s="14"/>
      <c r="G37" s="28"/>
      <c r="H37" s="28"/>
      <c r="I37" s="28"/>
      <c r="J37" s="2"/>
    </row>
    <row r="38" spans="1:10" ht="96.75" customHeight="1" x14ac:dyDescent="0.25">
      <c r="A38" s="85"/>
      <c r="B38" s="26" t="s">
        <v>125</v>
      </c>
      <c r="C38" s="2" t="s">
        <v>123</v>
      </c>
      <c r="D38" s="2"/>
      <c r="E38" s="5" t="s">
        <v>17</v>
      </c>
      <c r="F38" s="14"/>
      <c r="G38" s="28"/>
      <c r="H38" s="28"/>
      <c r="I38" s="28"/>
      <c r="J38" s="2"/>
    </row>
    <row r="39" spans="1:10" ht="84" customHeight="1" x14ac:dyDescent="0.25">
      <c r="A39" s="83" t="s">
        <v>43</v>
      </c>
      <c r="B39" s="26" t="s">
        <v>126</v>
      </c>
      <c r="C39" s="2" t="s">
        <v>45</v>
      </c>
      <c r="D39" s="2"/>
      <c r="E39" s="5" t="s">
        <v>17</v>
      </c>
      <c r="F39" s="14"/>
      <c r="G39" s="28"/>
      <c r="H39" s="28"/>
      <c r="I39" s="28"/>
      <c r="J39" s="2"/>
    </row>
    <row r="40" spans="1:10" ht="76.5" customHeight="1" x14ac:dyDescent="0.25">
      <c r="A40" s="84"/>
      <c r="B40" s="26" t="s">
        <v>127</v>
      </c>
      <c r="C40" s="2" t="s">
        <v>128</v>
      </c>
      <c r="D40" s="2"/>
      <c r="E40" s="5" t="s">
        <v>17</v>
      </c>
      <c r="F40" s="14"/>
      <c r="G40" s="28"/>
      <c r="H40" s="28"/>
      <c r="I40" s="28"/>
      <c r="J40" s="2"/>
    </row>
    <row r="41" spans="1:10" ht="66.75" customHeight="1" x14ac:dyDescent="0.25">
      <c r="A41" s="84"/>
      <c r="B41" s="26" t="s">
        <v>129</v>
      </c>
      <c r="C41" s="2" t="s">
        <v>37</v>
      </c>
      <c r="D41" s="2"/>
      <c r="E41" s="5" t="s">
        <v>17</v>
      </c>
      <c r="F41" s="14"/>
      <c r="G41" s="28"/>
      <c r="H41" s="28"/>
      <c r="I41" s="28"/>
      <c r="J41" s="2"/>
    </row>
    <row r="42" spans="1:10" ht="73.5" customHeight="1" x14ac:dyDescent="0.25">
      <c r="A42" s="84"/>
      <c r="B42" s="26" t="s">
        <v>130</v>
      </c>
      <c r="C42" s="2" t="s">
        <v>131</v>
      </c>
      <c r="D42" s="2"/>
      <c r="E42" s="5" t="s">
        <v>17</v>
      </c>
      <c r="F42" s="14"/>
      <c r="G42" s="28"/>
      <c r="H42" s="28"/>
      <c r="I42" s="28"/>
      <c r="J42" s="2"/>
    </row>
    <row r="43" spans="1:10" ht="99.75" customHeight="1" x14ac:dyDescent="0.25">
      <c r="A43" s="84"/>
      <c r="B43" s="26" t="s">
        <v>132</v>
      </c>
      <c r="C43" s="2" t="s">
        <v>26</v>
      </c>
      <c r="D43" s="2"/>
      <c r="E43" s="5" t="s">
        <v>17</v>
      </c>
      <c r="F43" s="14"/>
      <c r="G43" s="28"/>
      <c r="H43" s="28"/>
      <c r="I43" s="28"/>
      <c r="J43" s="2"/>
    </row>
    <row r="44" spans="1:10" ht="45" customHeight="1" x14ac:dyDescent="0.25">
      <c r="A44" s="85"/>
      <c r="B44" s="26" t="s">
        <v>133</v>
      </c>
      <c r="C44" s="2" t="s">
        <v>45</v>
      </c>
      <c r="D44" s="2"/>
      <c r="E44" s="5" t="s">
        <v>17</v>
      </c>
      <c r="F44" s="14"/>
      <c r="G44" s="28"/>
      <c r="H44" s="28"/>
      <c r="I44" s="28"/>
      <c r="J44" s="2"/>
    </row>
    <row r="45" spans="1:10" ht="95.25" customHeight="1" x14ac:dyDescent="0.25">
      <c r="A45" s="17" t="s">
        <v>47</v>
      </c>
      <c r="B45" s="26" t="s">
        <v>48</v>
      </c>
      <c r="C45" s="2" t="s">
        <v>49</v>
      </c>
      <c r="D45" s="2"/>
      <c r="E45" s="5" t="s">
        <v>17</v>
      </c>
      <c r="F45" s="14"/>
      <c r="G45" s="28"/>
      <c r="H45" s="28"/>
      <c r="I45" s="28"/>
      <c r="J45" s="2"/>
    </row>
    <row r="46" spans="1:10" ht="57.75" customHeight="1" x14ac:dyDescent="0.25">
      <c r="A46" s="83" t="s">
        <v>51</v>
      </c>
      <c r="B46" s="26" t="s">
        <v>134</v>
      </c>
      <c r="C46" s="2" t="s">
        <v>37</v>
      </c>
      <c r="D46" s="2"/>
      <c r="E46" s="5" t="s">
        <v>17</v>
      </c>
      <c r="F46" s="14"/>
      <c r="G46" s="28"/>
      <c r="H46" s="28"/>
      <c r="I46" s="28"/>
      <c r="J46" s="2"/>
    </row>
    <row r="47" spans="1:10" ht="45.75" customHeight="1" x14ac:dyDescent="0.25">
      <c r="A47" s="84"/>
      <c r="B47" s="26" t="s">
        <v>135</v>
      </c>
      <c r="C47" s="2" t="s">
        <v>37</v>
      </c>
      <c r="D47" s="2"/>
      <c r="E47" s="5" t="s">
        <v>17</v>
      </c>
      <c r="F47" s="14"/>
      <c r="G47" s="28"/>
      <c r="H47" s="28"/>
      <c r="I47" s="28"/>
      <c r="J47" s="2"/>
    </row>
    <row r="48" spans="1:10" ht="45.75" customHeight="1" x14ac:dyDescent="0.25">
      <c r="A48" s="84"/>
      <c r="B48" s="26" t="s">
        <v>136</v>
      </c>
      <c r="C48" s="2" t="s">
        <v>37</v>
      </c>
      <c r="D48" s="2"/>
      <c r="E48" s="5" t="s">
        <v>17</v>
      </c>
      <c r="F48" s="14"/>
      <c r="G48" s="28"/>
      <c r="H48" s="28"/>
      <c r="I48" s="28"/>
      <c r="J48" s="2"/>
    </row>
    <row r="49" spans="1:10" ht="42.75" customHeight="1" x14ac:dyDescent="0.25">
      <c r="A49" s="84"/>
      <c r="B49" s="26" t="s">
        <v>137</v>
      </c>
      <c r="C49" s="2" t="s">
        <v>138</v>
      </c>
      <c r="D49" s="2"/>
      <c r="E49" s="5" t="s">
        <v>17</v>
      </c>
      <c r="F49" s="14"/>
      <c r="G49" s="28"/>
      <c r="H49" s="28"/>
      <c r="I49" s="28"/>
      <c r="J49" s="2"/>
    </row>
    <row r="50" spans="1:10" ht="43.5" customHeight="1" x14ac:dyDescent="0.25">
      <c r="A50" s="84"/>
      <c r="B50" s="26" t="s">
        <v>139</v>
      </c>
      <c r="C50" s="2" t="s">
        <v>45</v>
      </c>
      <c r="D50" s="2"/>
      <c r="E50" s="5" t="s">
        <v>17</v>
      </c>
      <c r="F50" s="14"/>
      <c r="G50" s="28"/>
      <c r="H50" s="28"/>
      <c r="I50" s="28"/>
      <c r="J50" s="2"/>
    </row>
    <row r="51" spans="1:10" ht="45" customHeight="1" x14ac:dyDescent="0.25">
      <c r="A51" s="84"/>
      <c r="B51" s="26" t="s">
        <v>140</v>
      </c>
      <c r="C51" s="2" t="s">
        <v>128</v>
      </c>
      <c r="D51" s="2"/>
      <c r="E51" s="5" t="s">
        <v>17</v>
      </c>
      <c r="F51" s="14"/>
      <c r="G51" s="28"/>
      <c r="H51" s="28"/>
      <c r="I51" s="28"/>
      <c r="J51" s="2"/>
    </row>
    <row r="52" spans="1:10" ht="43.5" customHeight="1" x14ac:dyDescent="0.25">
      <c r="A52" s="84"/>
      <c r="B52" s="26" t="s">
        <v>141</v>
      </c>
      <c r="C52" s="2" t="s">
        <v>138</v>
      </c>
      <c r="D52" s="2"/>
      <c r="E52" s="5" t="s">
        <v>17</v>
      </c>
      <c r="F52" s="14"/>
      <c r="G52" s="28"/>
      <c r="H52" s="28"/>
      <c r="I52" s="28"/>
      <c r="J52" s="2"/>
    </row>
    <row r="53" spans="1:10" ht="31.5" customHeight="1" x14ac:dyDescent="0.25">
      <c r="A53" s="84"/>
      <c r="B53" s="26" t="s">
        <v>142</v>
      </c>
      <c r="C53" s="2" t="s">
        <v>37</v>
      </c>
      <c r="D53" s="2"/>
      <c r="E53" s="5" t="s">
        <v>17</v>
      </c>
      <c r="F53" s="14"/>
      <c r="G53" s="28"/>
      <c r="H53" s="28"/>
      <c r="I53" s="28"/>
      <c r="J53" s="2"/>
    </row>
    <row r="54" spans="1:10" ht="58.5" customHeight="1" x14ac:dyDescent="0.25">
      <c r="A54" s="84"/>
      <c r="B54" s="26" t="s">
        <v>143</v>
      </c>
      <c r="C54" s="2" t="s">
        <v>26</v>
      </c>
      <c r="D54" s="2"/>
      <c r="E54" s="5" t="s">
        <v>17</v>
      </c>
      <c r="F54" s="14"/>
      <c r="G54" s="28"/>
      <c r="H54" s="28"/>
      <c r="I54" s="28"/>
      <c r="J54" s="2"/>
    </row>
    <row r="55" spans="1:10" ht="54" customHeight="1" x14ac:dyDescent="0.25">
      <c r="A55" s="85"/>
      <c r="B55" s="26" t="s">
        <v>144</v>
      </c>
      <c r="C55" s="2" t="s">
        <v>145</v>
      </c>
      <c r="D55" s="2"/>
      <c r="E55" s="5" t="s">
        <v>17</v>
      </c>
      <c r="F55" s="14"/>
      <c r="G55" s="28"/>
      <c r="H55" s="28"/>
      <c r="I55" s="28"/>
      <c r="J55" s="2"/>
    </row>
    <row r="56" spans="1:10" ht="15.75" x14ac:dyDescent="0.25">
      <c r="A56" s="73"/>
      <c r="B56" s="74"/>
      <c r="C56" s="74"/>
      <c r="D56" s="74"/>
      <c r="E56" s="74"/>
      <c r="F56" s="27" t="s">
        <v>54</v>
      </c>
      <c r="G56" s="29"/>
      <c r="H56" s="29"/>
      <c r="I56" s="28">
        <f>SUM(I5:I55)</f>
        <v>348194457</v>
      </c>
      <c r="J56" s="13"/>
    </row>
    <row r="57" spans="1:10" ht="15.75" x14ac:dyDescent="0.25">
      <c r="A57" s="9" t="s">
        <v>55</v>
      </c>
      <c r="B57" s="8"/>
      <c r="C57" s="6"/>
      <c r="D57" s="6"/>
      <c r="E57" s="6"/>
      <c r="F57" s="6"/>
      <c r="G57" s="30"/>
      <c r="H57" s="30"/>
      <c r="I57" s="6"/>
      <c r="J57" s="7"/>
    </row>
    <row r="58" spans="1:10" ht="15.75" x14ac:dyDescent="0.25">
      <c r="A58" s="1"/>
      <c r="B58" s="1"/>
      <c r="C58" s="1"/>
      <c r="D58" s="1"/>
      <c r="E58" s="1"/>
      <c r="F58" s="1"/>
      <c r="G58" s="31"/>
      <c r="H58" s="31"/>
      <c r="I58" s="1"/>
      <c r="J58" s="1"/>
    </row>
  </sheetData>
  <mergeCells count="17">
    <mergeCell ref="A24:A28"/>
    <mergeCell ref="A13:A23"/>
    <mergeCell ref="G13:G23"/>
    <mergeCell ref="H13:H23"/>
    <mergeCell ref="I13:I23"/>
    <mergeCell ref="J13:J23"/>
    <mergeCell ref="F14:F17"/>
    <mergeCell ref="B1:I1"/>
    <mergeCell ref="B2:C2"/>
    <mergeCell ref="E2:J2"/>
    <mergeCell ref="A3:J3"/>
    <mergeCell ref="A5:A12"/>
    <mergeCell ref="A29:A33"/>
    <mergeCell ref="A34:A38"/>
    <mergeCell ref="A39:A44"/>
    <mergeCell ref="A46:A55"/>
    <mergeCell ref="A56:E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7E757121B8F945AD76F1FFC03E44FC" ma:contentTypeVersion="13" ma:contentTypeDescription="Create a new document." ma:contentTypeScope="" ma:versionID="5027c1d2565a6ab3d36aa55d2033e08c">
  <xsd:schema xmlns:xsd="http://www.w3.org/2001/XMLSchema" xmlns:xs="http://www.w3.org/2001/XMLSchema" xmlns:p="http://schemas.microsoft.com/office/2006/metadata/properties" xmlns:ns3="de8696f2-d603-47ee-8c75-58e004a98809" xmlns:ns4="1442cd41-a246-4408-9b22-e274591277f2" targetNamespace="http://schemas.microsoft.com/office/2006/metadata/properties" ma:root="true" ma:fieldsID="aee5a62fd89b99a0318166da2a7c29fb" ns3:_="" ns4:_="">
    <xsd:import namespace="de8696f2-d603-47ee-8c75-58e004a98809"/>
    <xsd:import namespace="1442cd41-a246-4408-9b22-e274591277f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696f2-d603-47ee-8c75-58e004a988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42cd41-a246-4408-9b22-e274591277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E049CB-6DA8-455C-9E2E-33FB2E3D1F6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7CD94E-306C-4783-BEA4-0D7E440F0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8696f2-d603-47ee-8c75-58e004a98809"/>
    <ds:schemaRef ds:uri="1442cd41-a246-4408-9b22-e274591277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3D7034-AE80-47E6-91D9-4A5D2DAF97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trimestre1 </vt:lpstr>
      <vt:lpstr>trimestre2</vt:lpstr>
      <vt:lpstr>trimestre3</vt:lpstr>
      <vt:lpstr>trimestre4</vt:lpstr>
      <vt:lpstr>TOTAL AHORRADO</vt:lpstr>
      <vt:lpstr>sin cambios</vt:lpstr>
      <vt:lpstr>'trimestre1 '!Área_de_impresión</vt:lpstr>
      <vt:lpstr>trimestre3!Área_de_impresión</vt:lpstr>
      <vt:lpstr>trimestre4!Área_de_impresión</vt:lpstr>
      <vt:lpstr>'trimestre1 '!Títulos_a_imprimir</vt:lpstr>
      <vt:lpstr>trimestre3!Títulos_a_imprimir</vt:lpstr>
      <vt:lpstr>trimestre4!Títulos_a_imprimir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Ortiz Cuellar</dc:creator>
  <cp:keywords/>
  <dc:description/>
  <cp:lastModifiedBy>María Luisa Molina Pajón</cp:lastModifiedBy>
  <cp:revision/>
  <dcterms:created xsi:type="dcterms:W3CDTF">2018-03-12T12:56:22Z</dcterms:created>
  <dcterms:modified xsi:type="dcterms:W3CDTF">2021-11-05T12:29:30Z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0x010100467E757121B8F945AD76F1FFC03E44FC</vt:lpwstr>
  </property>
</Properties>
</file>